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843" activeTab="0"/>
  </bookViews>
  <sheets>
    <sheet name="Naslovna strana" sheetId="1" r:id="rId1"/>
    <sheet name="1. Korekcioni element" sheetId="2" r:id="rId2"/>
    <sheet name="2. Operativni troskovi" sheetId="3" r:id="rId3"/>
    <sheet name="3. Stopa prinosa" sheetId="4" r:id="rId4"/>
    <sheet name="4. Reg. sred. i amortizacija" sheetId="5" r:id="rId5"/>
    <sheet name="5. Ostali prihodi" sheetId="6" r:id="rId6"/>
    <sheet name="6. Gubici u sistemu" sheetId="7" r:id="rId7"/>
    <sheet name="7. Ostvaren prihod" sheetId="8" r:id="rId8"/>
    <sheet name="8. Razlika MOP i UMOP" sheetId="9" r:id="rId9"/>
    <sheet name="9. Investicije" sheetId="10" r:id="rId10"/>
    <sheet name="10. Prikljucci" sheetId="11" r:id="rId11"/>
  </sheets>
  <definedNames>
    <definedName name="_xlnm.Print_Area" localSheetId="1">'1. Korekcioni element'!$A$1:$J$23</definedName>
    <definedName name="_xlnm.Print_Area" localSheetId="10">'10. Prikljucci'!$B$1:$D$13</definedName>
    <definedName name="_xlnm.Print_Area" localSheetId="2">'2. Operativni troskovi'!$B$1:$E$91</definedName>
    <definedName name="_xlnm.Print_Area" localSheetId="3">'3. Stopa prinosa'!$B$1:$E$17</definedName>
    <definedName name="_xlnm.Print_Area" localSheetId="4">'4. Reg. sred. i amortizacija'!$B$1:$D$28</definedName>
    <definedName name="_xlnm.Print_Area" localSheetId="5">'5. Ostali prihodi'!$A$1:$E$25</definedName>
    <definedName name="_xlnm.Print_Area" localSheetId="6">'6. Gubici u sistemu'!$B$1:$P$14</definedName>
    <definedName name="_xlnm.Print_Area" localSheetId="7">'7. Ostvaren prihod'!$B$1:$P$32</definedName>
    <definedName name="_xlnm.Print_Area" localSheetId="8">'8. Razlika MOP i UMOP'!$B$1:$H$17</definedName>
    <definedName name="_xlnm.Print_Area" localSheetId="9">'9. Investicije'!$B$1:$J$27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<sst xmlns="http://schemas.openxmlformats.org/spreadsheetml/2006/main" count="458" uniqueCount="329">
  <si>
    <t>у 000 динара</t>
  </si>
  <si>
    <t>I</t>
  </si>
  <si>
    <t>II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</si>
  <si>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</si>
  <si>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</si>
  <si>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</si>
  <si>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</si>
  <si>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</si>
  <si>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</si>
  <si>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</si>
  <si>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</si>
  <si>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</si>
  <si>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</si>
  <si>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</si>
  <si>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</si>
  <si>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</si>
  <si>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</si>
  <si>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</si>
  <si>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</si>
  <si>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</si>
  <si>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</si>
  <si>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</si>
  <si>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</si>
  <si>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</si>
  <si>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</si>
  <si>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</si>
  <si>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</si>
  <si>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</si>
  <si>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</si>
  <si>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</si>
  <si>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</si>
  <si>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</si>
  <si>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</si>
  <si>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</si>
  <si>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</si>
  <si>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</si>
  <si>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</si>
  <si>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</si>
  <si>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</si>
  <si>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</si>
  <si>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</si>
  <si>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</si>
  <si>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</si>
  <si>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</si>
  <si>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</si>
  <si>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</si>
  <si>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</si>
  <si>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</si>
  <si>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Трошкови осталих услуга</t>
  </si>
  <si>
    <t>3.6.</t>
  </si>
  <si>
    <t>3.7.</t>
  </si>
  <si>
    <t>3.8.</t>
  </si>
  <si>
    <t>4.</t>
  </si>
  <si>
    <t>Трошкови чланарина</t>
  </si>
  <si>
    <t>Трошкови пореза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</si>
  <si>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</si>
  <si>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</si>
  <si>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</si>
  <si>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</si>
  <si>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</si>
  <si>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</si>
  <si>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</si>
  <si>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</si>
  <si>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</si>
  <si>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</si>
  <si>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</si>
  <si>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</si>
  <si>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</si>
  <si>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</si>
  <si>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</si>
  <si>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</si>
  <si>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</si>
  <si>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</si>
  <si>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</si>
  <si>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</si>
  <si>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Укупно (1 + 2)</t>
  </si>
  <si>
    <t>8.</t>
  </si>
  <si>
    <t>Март</t>
  </si>
  <si>
    <t>Април</t>
  </si>
  <si>
    <t>Мај</t>
  </si>
  <si>
    <t>Јун</t>
  </si>
  <si>
    <t>Јул</t>
  </si>
  <si>
    <t>Инокредити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</si>
  <si>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</si>
  <si>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</si>
  <si>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</si>
  <si>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</si>
  <si>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</si>
  <si>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</si>
  <si>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</si>
  <si>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</si>
  <si>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</si>
  <si>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</si>
  <si>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</si>
  <si>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</si>
  <si>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</si>
  <si>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Сви други трошкови транспортних услуга</t>
  </si>
  <si>
    <t>Сви други трошкови услуга одржавања</t>
  </si>
  <si>
    <t>Сви остали трошкови закупнина</t>
  </si>
  <si>
    <t>Трошкови чувања имовине и физичког обезбеђења</t>
  </si>
  <si>
    <t>Трошкови студентских и омладинских задруга</t>
  </si>
  <si>
    <t>Сви остали трошкови непроизводних услуга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</si>
  <si>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</si>
  <si>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</si>
  <si>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</si>
  <si>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</si>
  <si>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</si>
  <si>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</si>
  <si>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трошкови пореза</t>
  </si>
  <si>
    <t>Сви други остали нематеријални трошкови</t>
  </si>
  <si>
    <t>9.</t>
  </si>
  <si>
    <t>2.2.1.</t>
  </si>
  <si>
    <t>2.2.2.</t>
  </si>
  <si>
    <t>2.3.1.</t>
  </si>
  <si>
    <t>2.3.2.</t>
  </si>
  <si>
    <t>2.3.3.</t>
  </si>
  <si>
    <t>10.</t>
  </si>
  <si>
    <t>11.</t>
  </si>
  <si>
    <t>12.</t>
  </si>
  <si>
    <t>Економско - финансијски подаци</t>
  </si>
  <si>
    <t>Приход по основу фактурисања дела трошкова система</t>
  </si>
  <si>
    <t>Приход по основу фактурисања трошкова изградње индивидуалних прикључака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</si>
  <si>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</si>
  <si>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</si>
  <si>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</si>
  <si>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</si>
  <si>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</si>
  <si>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</si>
  <si>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</si>
  <si>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</si>
  <si>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</si>
  <si>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Тражени подаци се уносе у ћелије обојене жутом бојом.</t>
  </si>
  <si>
    <t>Трошкови природног гаса</t>
  </si>
  <si>
    <t>Трошкови добровољног додатног пензијског и инвалидског осигурања</t>
  </si>
  <si>
    <t>Трошкови ПТТ услуга</t>
  </si>
  <si>
    <t>Трошкови услуга одржавања гасоводног система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</si>
  <si>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</si>
  <si>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</si>
  <si>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</si>
  <si>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</si>
  <si>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</si>
  <si>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</si>
  <si>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</si>
  <si>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</si>
  <si>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</si>
  <si>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</si>
  <si>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</si>
  <si>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</si>
  <si>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</si>
  <si>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</si>
  <si>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</si>
  <si>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7</t>
  </si>
  <si>
    <t>8</t>
  </si>
  <si>
    <t>Сопствена
средства</t>
  </si>
  <si>
    <t>Остали
извори</t>
  </si>
  <si>
    <t>1</t>
  </si>
  <si>
    <t>Корекциони
елемент</t>
  </si>
  <si>
    <t>Усклађени максимално одобрени приход</t>
  </si>
  <si>
    <t>Учешће (у %)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</si>
  <si>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</si>
  <si>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</si>
  <si>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</si>
  <si>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</si>
  <si>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</si>
  <si>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</si>
  <si>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</si>
  <si>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Транспорт и управљање транспортним системом за природни гас</t>
  </si>
  <si>
    <t>Стопа приноса на регулисана средства</t>
  </si>
  <si>
    <t>Трошкови за надокнаду губитака у систему за транспорт природног гаса</t>
  </si>
  <si>
    <t>Припадајући део кумулиране разлике максимално одобреног прихода и усклађеног максимално одобреног прихода</t>
  </si>
  <si>
    <t>Степен искоришћености капацитета транспортног система</t>
  </si>
  <si>
    <t>Регулаторни период:</t>
  </si>
  <si>
    <t>Набавна вредност природног гаса за балансирање</t>
  </si>
  <si>
    <t>Трошкови природног гаса за погон компресора</t>
  </si>
  <si>
    <t>Сви други трошкови природног гаса</t>
  </si>
  <si>
    <t>2.3.3.1.</t>
  </si>
  <si>
    <t>2.3.3.2.</t>
  </si>
  <si>
    <t>2.3.3.3.</t>
  </si>
  <si>
    <t>2.3.4.</t>
  </si>
  <si>
    <t>Конто</t>
  </si>
  <si>
    <t>Трошкови смештаја, исхране и превоза на службеном путу и на терену</t>
  </si>
  <si>
    <t>3.8.1.</t>
  </si>
  <si>
    <t>3.8.2.</t>
  </si>
  <si>
    <t>3.8.3.</t>
  </si>
  <si>
    <t>3.8.5.</t>
  </si>
  <si>
    <t>3.8.4.</t>
  </si>
  <si>
    <t>3.8.6.</t>
  </si>
  <si>
    <t>4.2.1.</t>
  </si>
  <si>
    <t>4.2.2.</t>
  </si>
  <si>
    <t>Трошкови закупа система за транспорт природног гаса</t>
  </si>
  <si>
    <t>4.4.1.</t>
  </si>
  <si>
    <t>4.4.2.</t>
  </si>
  <si>
    <t>4.4.3.</t>
  </si>
  <si>
    <t>Трошкови закупа складишта природног гаса</t>
  </si>
  <si>
    <t>4.9.</t>
  </si>
  <si>
    <t>5.1.</t>
  </si>
  <si>
    <t>5.1.1.</t>
  </si>
  <si>
    <t>5.1.2.</t>
  </si>
  <si>
    <t>5.1.3.</t>
  </si>
  <si>
    <t>5.1.4.</t>
  </si>
  <si>
    <t>5.1.5.</t>
  </si>
  <si>
    <t>5.2.</t>
  </si>
  <si>
    <t>5.3.</t>
  </si>
  <si>
    <t>5.3.1.</t>
  </si>
  <si>
    <t>5.3.2.</t>
  </si>
  <si>
    <t>5.3.3.</t>
  </si>
  <si>
    <t>5.4.</t>
  </si>
  <si>
    <t>5.5.</t>
  </si>
  <si>
    <t>5.6.</t>
  </si>
  <si>
    <t>5.6.1.</t>
  </si>
  <si>
    <t>5.7.</t>
  </si>
  <si>
    <t>5.8.</t>
  </si>
  <si>
    <t>5.8.1.</t>
  </si>
  <si>
    <t>5.8.2.</t>
  </si>
  <si>
    <t>5.8.3.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</si>
  <si>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</si>
  <si>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Трошкови регулаторне накнаде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</si>
  <si>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</si>
  <si>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</si>
  <si>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</si>
  <si>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Приходи по основу уговореног повратног капацитета</t>
  </si>
  <si>
    <t>Приходи по основу обуставе испоруке природног гаса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</si>
  <si>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</si>
  <si>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</si>
  <si>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Приходи по основу прекорачења уговореног капацитета</t>
  </si>
  <si>
    <t>Приходи по основу  балансирања</t>
  </si>
  <si>
    <t>Приходи по основу уговорених месечних и дневних непрекидних и прекидних капацитета</t>
  </si>
  <si>
    <t>Број запослених</t>
  </si>
  <si>
    <t>Индекс потрошачких цена у РС</t>
  </si>
  <si>
    <t>Приходи по основу транзита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</si>
  <si>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</si>
  <si>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</si>
  <si>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</si>
  <si>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</si>
  <si>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</si>
  <si>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ТГ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</si>
  <si>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</si>
  <si>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ПР</t>
    </r>
    <r>
      <rPr>
        <vertAlign val="subscript"/>
        <sz val="10"/>
        <color indexed="18"/>
        <rFont val="Arial Narrow"/>
        <family val="2"/>
      </rPr>
      <t>т</t>
    </r>
  </si>
  <si>
    <r>
      <t>СИТС</t>
    </r>
    <r>
      <rPr>
        <vertAlign val="subscript"/>
        <sz val="10"/>
        <color indexed="18"/>
        <rFont val="Arial Narrow"/>
        <family val="2"/>
      </rPr>
      <t>т</t>
    </r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</si>
  <si>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</si>
  <si>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</si>
  <si>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 xml:space="preserve">т 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</si>
  <si>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</si>
  <si>
    <t xml:space="preserve">Трошкови за надокнаду губитака (у 000 дин) </t>
  </si>
  <si>
    <r>
      <t>Количина природног гаса потребног за надокнаду губитака у систему за транспорт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</si>
  <si>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Оправдана пондерисана просечна набавна цена природног гаса за надокнаду губитака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</si>
  <si>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 xml:space="preserve">Индекс потрошачких цена у Републици Србији </t>
  </si>
  <si>
    <r>
      <t>Цена по тарифном ставу "енергент"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</si>
  <si>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Цена по тарифном ставу "капацитет"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</si>
  <si>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(у 000 дин)</t>
    </r>
  </si>
  <si>
    <r>
      <t>Цена по тарифном ставу "енергент за управљање системом"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</si>
  <si>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Разлика максимално одобреног прихода и усклађеног максимално одобреног прихода</t>
  </si>
  <si>
    <t>Кумулирана разлика максимално одобреног прихода и усклађеног максимално одобреног прихода у наредном регулаторном периоду</t>
  </si>
  <si>
    <t>Кумулирана разлика максимално одобреног прихода и усклађеног максимално одобреног прихода</t>
  </si>
  <si>
    <t>Укупно оперативни трошкови без трошкова регулаторне накнаде (7 - 5.8.2.)</t>
  </si>
  <si>
    <t>Укупно оперативни трошкови (1 + 2 + 3 + 4 + 5 + 6)</t>
  </si>
  <si>
    <r>
      <t>Реализовани тарифни елемент "енергент" за управљање системом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</si>
  <si>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"капацитет"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</si>
  <si>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Пондерисана просечна цена капитала</t>
  </si>
  <si>
    <r>
      <t>Реализовани тарифни елемент "енергент"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</si>
  <si>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Укупна улагања</t>
  </si>
  <si>
    <t>Улагања у систем за транспорт природног гаса</t>
  </si>
  <si>
    <t>4.4.4.</t>
  </si>
  <si>
    <t>5.6.2.</t>
  </si>
  <si>
    <t>Остала улагања (пословни простор, возила, рачунари, софтвер, канцеларијски намештај и сл.)</t>
  </si>
  <si>
    <t>13.</t>
  </si>
  <si>
    <t>Укупно (1 + 2 + 3 + 4 + 5 + 6 + 7 + 8 + 9 + 10 +11 + 12)</t>
  </si>
  <si>
    <t>Трошкови резервних делова</t>
  </si>
  <si>
    <t>Трошкови једнократног отписа алата и инвентара</t>
  </si>
  <si>
    <t>2.5.</t>
  </si>
  <si>
    <t>9 (3 + 4 + 5 + 6 + 7 + 8)</t>
  </si>
  <si>
    <t>Донације и остала
прибављања без накнаде</t>
  </si>
  <si>
    <t>Кредити од домаћих
пословних банака</t>
  </si>
  <si>
    <r>
      <t>Напомена: Податак под редним бројем 1. Количина природног гаса потребног за надокнаду губитака у систему за транспорт природног гаса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 се преузима из одговарајуће енергетско-техничке табеле Инфо-правила.</t>
    </r>
  </si>
  <si>
    <t>Накнада власнику транспортног система када је оператор транспортног система организован као независни оператор система</t>
  </si>
  <si>
    <t>4.4.5.</t>
  </si>
  <si>
    <t>Трошкови материјала и енергије</t>
  </si>
  <si>
    <t>Трошкови накнада директору, односно члановима органа управљања и надзора</t>
  </si>
  <si>
    <t>Добици од продаје регулисаних средстава</t>
  </si>
  <si>
    <t>Приходи по основу продаје остварених вишкова природног гаса</t>
  </si>
  <si>
    <r>
      <t>Реализовани тарифни елемент "улазни капацитет из транспортног система"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</si>
  <si>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"улазни капацитет производња"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</si>
  <si>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"улазни капацитет складиште"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</si>
  <si>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"излазни капацитет домаћа потрошња"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</si>
  <si>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"излазни капацитет интерконектор"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</si>
  <si>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"енергент домаћа потрошња"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</si>
  <si>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 интерконектор"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</si>
  <si>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"улазни капацитет из транспортног система"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</si>
  <si>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"улазни капацитет производња"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</si>
  <si>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"улазни капацитет складиште"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</si>
  <si>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"излазни капацитет домаћа потрошња"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</si>
  <si>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"излазни капацитет интерконектор" 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</si>
  <si>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"енергент домаћа потрошња"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</si>
  <si>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 интерконектор"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</si>
  <si>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14.</t>
  </si>
  <si>
    <t>15.</t>
  </si>
  <si>
    <t>16.</t>
  </si>
  <si>
    <t>17.</t>
  </si>
  <si>
    <t>18.</t>
  </si>
  <si>
    <t>19.</t>
  </si>
  <si>
    <t>20.</t>
  </si>
  <si>
    <t>21.</t>
  </si>
  <si>
    <t>Напомена: 1) У случају да је број обрачунских периода другачији у односу на податке приказане у табели, неопходно је у табели извршити потребна усклађивања података. 2) Подаци о реализованим тарифним елементима се преузимају из одговарајућих енергетско-техничких табела Инфо-правила.</t>
  </si>
  <si>
    <t>Средства
од прикључења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</si>
  <si>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</si>
  <si>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Обрачунати корекциони елемент закључно са претходним регулаторним периодом</t>
  </si>
  <si>
    <t>Податак се преузима из одговарајуће енергетско-техничке табеле Инфо-правила.</t>
  </si>
  <si>
    <t>Напомена: У случају да je у регулаторном периоду  први пут није обрачуната разлика између максимално одобреног прихода и усклађеног максимално одобреног прихода, под редним бројем 5.  у колони за т-1 регулаторни период уноси се податак о кумулираној разлици максимално одобреног прихода и усклађеног максимално одобреног прихода  који је обрачунат у т-1 регулаторном периоду.</t>
  </si>
  <si>
    <t>Нето вредност средстава на почетку  регулаторног периода</t>
  </si>
  <si>
    <t>Нето вредност средстава прибављених без накнаде на почетку  регулаторног периода</t>
  </si>
  <si>
    <t>Нето вредност средстава у припреми и аванса датих за набавку истих на почетку регулаторног периода, а која неће бити (односно нису) активирана у  регулаторном периоду или која нису оправдана и/или ефикасна</t>
  </si>
  <si>
    <t>Вредност регулисаних средстава на почетку регулаторног периода (1 - 2 - 3)</t>
  </si>
  <si>
    <t>Нето вредност средстава прибављених без накнаде на крају регулаторног периода</t>
  </si>
  <si>
    <t>Нето вредност средстава у припреми и аванса датих за набавку истих на крају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</si>
  <si>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крају регулаторног периода (5 - 6 - 7)</t>
  </si>
  <si>
    <t>Регулисана средства у регулаторном периоду ((4 + 8) / 2)</t>
  </si>
  <si>
    <t>Нето вредност средстава на крају регулаторног периода</t>
  </si>
  <si>
    <t>Извори финансирања улагања</t>
  </si>
  <si>
    <t>Табела: ГЕ-T-КЕ-1 КОРЕКЦИОНИ ЕЛЕМЕНТ</t>
  </si>
  <si>
    <t>Табела: ГЕ-Т-КЕ-2 OПЕРАТИВНИ ТРОШКОВИ</t>
  </si>
  <si>
    <t>Табела: ГЕ-Т-КЕ-3 СТОПА ПРИНОСА НА РЕГУЛИСАНА СРЕДСТВА</t>
  </si>
  <si>
    <t xml:space="preserve">Табела: ГЕ-Т-КЕ-4a РЕГУЛИСАНА СРЕДСТВА </t>
  </si>
  <si>
    <t>Табела: ГЕ-Т-КЕ-4б ТРОШКОВИ АМОРТИЗАЦИЈЕ</t>
  </si>
  <si>
    <t>Табела: ГЕ-Т-КЕ-5 ОСТАЛИ ПРИХОДИ</t>
  </si>
  <si>
    <t xml:space="preserve">Табела: ГЕ-Т-КЕ-6 ТРОШКОВИ ЗА НАДОКНАДУ ГУБИТАКА У СИСТЕМУ ЗА ТРАНСПОРТ ПРИРОДНОГ ГАСА </t>
  </si>
  <si>
    <t>Табела: ГЕ-Т-КЕ-7 ОСТВАРЕН ПРИХОД</t>
  </si>
  <si>
    <t>Табела: ГЕ-Т-КЕ-8 ПРИПАДАЈУЋИ ДЕО КУМУЛИРАНЕ РАЗЛИКЕ МАКСИМАЛНО ОДОБРЕНОГ ПРИХОДА И УСКЛАЂЕНОГ МАКСИМАЛНО ОДОБРЕНОГ ПРИХОДА</t>
  </si>
  <si>
    <t xml:space="preserve">Табела: ГЕ-Т-КЕ-9 УЛАГАЊА </t>
  </si>
  <si>
    <t>Табела: ГЕ-Т-КЕ-10 ПРИХОД ОД ПРИКЉУЧЕЊА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</si>
</sst>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[Red]#,##0"/>
    <numFmt numFmtId="181" formatCode="0_)"/>
    <numFmt numFmtId="182" formatCode="General_)"/>
    <numFmt numFmtId="183" formatCode="0.0%"/>
    <numFmt numFmtId="184" formatCode="#,##0.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0" fontId="45" fillId="33" borderId="19" xfId="0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5" fillId="35" borderId="11" xfId="0" applyNumberFormat="1" applyFont="1" applyFill="1" applyBorder="1" applyAlignment="1">
      <alignment horizontal="right" vertical="center"/>
    </xf>
    <xf numFmtId="3" fontId="45" fillId="35" borderId="0" xfId="0" applyNumberFormat="1" applyFont="1" applyFill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35" borderId="0" xfId="0" applyFont="1" applyFill="1" applyAlignment="1">
      <alignment vertical="center"/>
    </xf>
    <xf numFmtId="3" fontId="45" fillId="33" borderId="2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right" vertical="center"/>
    </xf>
    <xf numFmtId="0" fontId="45" fillId="35" borderId="21" xfId="0" applyFont="1" applyFill="1" applyBorder="1" applyAlignment="1">
      <alignment horizontal="left" vertical="center" wrapText="1"/>
    </xf>
    <xf numFmtId="3" fontId="45" fillId="33" borderId="20" xfId="0" applyNumberFormat="1" applyFont="1" applyFill="1" applyBorder="1" applyAlignment="1">
      <alignment horizontal="right" vertical="center" wrapText="1"/>
    </xf>
    <xf numFmtId="0" fontId="45" fillId="33" borderId="22" xfId="0" applyFont="1" applyFill="1" applyBorder="1" applyAlignment="1">
      <alignment horizontal="right" vertical="center"/>
    </xf>
    <xf numFmtId="0" fontId="45" fillId="33" borderId="23" xfId="0" applyFont="1" applyFill="1" applyBorder="1" applyAlignment="1">
      <alignment horizontal="left" vertical="center" wrapText="1"/>
    </xf>
    <xf numFmtId="3" fontId="45" fillId="34" borderId="23" xfId="0" applyNumberFormat="1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left" vertical="center" wrapText="1"/>
    </xf>
    <xf numFmtId="3" fontId="45" fillId="34" borderId="15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vertical="center" wrapText="1"/>
    </xf>
    <xf numFmtId="3" fontId="45" fillId="34" borderId="13" xfId="0" applyNumberFormat="1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center" vertical="center"/>
    </xf>
    <xf numFmtId="184" fontId="45" fillId="34" borderId="27" xfId="0" applyNumberFormat="1" applyFont="1" applyFill="1" applyBorder="1" applyAlignment="1">
      <alignment vertical="center"/>
    </xf>
    <xf numFmtId="181" fontId="45" fillId="33" borderId="0" xfId="65" applyNumberFormat="1" applyFont="1" applyFill="1" applyBorder="1" applyAlignment="1" applyProtection="1">
      <alignment horizontal="center" vertical="center"/>
      <protection/>
    </xf>
    <xf numFmtId="181" fontId="45" fillId="33" borderId="0" xfId="65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3" fontId="45" fillId="34" borderId="28" xfId="0" applyNumberFormat="1" applyFont="1" applyFill="1" applyBorder="1" applyAlignment="1">
      <alignment horizontal="right" vertical="center"/>
    </xf>
    <xf numFmtId="3" fontId="45" fillId="34" borderId="29" xfId="0" applyNumberFormat="1" applyFont="1" applyFill="1" applyBorder="1" applyAlignment="1">
      <alignment horizontal="right" vertical="center"/>
    </xf>
    <xf numFmtId="3" fontId="45" fillId="34" borderId="30" xfId="0" applyNumberFormat="1" applyFont="1" applyFill="1" applyBorder="1" applyAlignment="1">
      <alignment horizontal="right" vertical="center"/>
    </xf>
    <xf numFmtId="3" fontId="45" fillId="34" borderId="13" xfId="0" applyNumberFormat="1" applyFont="1" applyFill="1" applyBorder="1" applyAlignment="1">
      <alignment horizontal="right" vertical="center"/>
    </xf>
    <xf numFmtId="10" fontId="45" fillId="34" borderId="13" xfId="0" applyNumberFormat="1" applyFont="1" applyFill="1" applyBorder="1" applyAlignment="1">
      <alignment horizontal="right" vertical="center"/>
    </xf>
    <xf numFmtId="3" fontId="45" fillId="33" borderId="13" xfId="0" applyNumberFormat="1" applyFont="1" applyFill="1" applyBorder="1" applyAlignment="1">
      <alignment horizontal="right" vertical="center"/>
    </xf>
    <xf numFmtId="3" fontId="45" fillId="34" borderId="15" xfId="0" applyNumberFormat="1" applyFont="1" applyFill="1" applyBorder="1" applyAlignment="1">
      <alignment horizontal="right" vertical="center"/>
    </xf>
    <xf numFmtId="3" fontId="45" fillId="33" borderId="15" xfId="0" applyNumberFormat="1" applyFont="1" applyFill="1" applyBorder="1" applyAlignment="1">
      <alignment horizontal="right" vertical="center"/>
    </xf>
    <xf numFmtId="3" fontId="45" fillId="0" borderId="31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181" fontId="45" fillId="33" borderId="0" xfId="65" applyNumberFormat="1" applyFont="1" applyFill="1" applyBorder="1" applyAlignment="1" applyProtection="1">
      <alignment horizontal="left" vertical="center"/>
      <protection/>
    </xf>
    <xf numFmtId="0" fontId="45" fillId="33" borderId="0" xfId="0" applyFont="1" applyFill="1" applyBorder="1" applyAlignment="1">
      <alignment horizontal="right" vertical="center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3" fontId="45" fillId="34" borderId="33" xfId="65" applyNumberFormat="1" applyFont="1" applyFill="1" applyBorder="1" applyAlignment="1" applyProtection="1">
      <alignment horizontal="right" vertical="center"/>
      <protection/>
    </xf>
    <xf numFmtId="0" fontId="45" fillId="33" borderId="22" xfId="0" applyFont="1" applyFill="1" applyBorder="1" applyAlignment="1">
      <alignment horizontal="center" vertical="center"/>
    </xf>
    <xf numFmtId="181" fontId="45" fillId="33" borderId="23" xfId="65" applyNumberFormat="1" applyFont="1" applyFill="1" applyBorder="1" applyAlignment="1" applyProtection="1">
      <alignment horizontal="left" vertical="center" wrapText="1"/>
      <protection/>
    </xf>
    <xf numFmtId="3" fontId="45" fillId="34" borderId="34" xfId="0" applyNumberFormat="1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center" vertical="center"/>
    </xf>
    <xf numFmtId="181" fontId="45" fillId="33" borderId="13" xfId="65" applyNumberFormat="1" applyFont="1" applyFill="1" applyBorder="1" applyAlignment="1" applyProtection="1">
      <alignment horizontal="left" vertical="center" wrapText="1"/>
      <protection/>
    </xf>
    <xf numFmtId="3" fontId="45" fillId="34" borderId="28" xfId="0" applyNumberFormat="1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center" vertical="center"/>
    </xf>
    <xf numFmtId="181" fontId="45" fillId="33" borderId="15" xfId="65" applyNumberFormat="1" applyFont="1" applyFill="1" applyBorder="1" applyAlignment="1" applyProtection="1">
      <alignment horizontal="left" vertical="center" wrapText="1"/>
      <protection/>
    </xf>
    <xf numFmtId="3" fontId="45" fillId="33" borderId="28" xfId="0" applyNumberFormat="1" applyFont="1" applyFill="1" applyBorder="1" applyAlignment="1">
      <alignment horizontal="right" vertical="center"/>
    </xf>
    <xf numFmtId="3" fontId="45" fillId="33" borderId="29" xfId="0" applyNumberFormat="1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left" vertical="center" wrapText="1"/>
    </xf>
    <xf numFmtId="3" fontId="45" fillId="34" borderId="29" xfId="0" applyNumberFormat="1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center" vertical="center"/>
    </xf>
    <xf numFmtId="181" fontId="45" fillId="33" borderId="17" xfId="65" applyNumberFormat="1" applyFont="1" applyFill="1" applyBorder="1" applyAlignment="1" applyProtection="1">
      <alignment horizontal="left" vertical="center" wrapText="1"/>
      <protection/>
    </xf>
    <xf numFmtId="3" fontId="45" fillId="33" borderId="30" xfId="0" applyNumberFormat="1" applyFont="1" applyFill="1" applyBorder="1" applyAlignment="1">
      <alignment horizontal="right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vertical="center"/>
    </xf>
    <xf numFmtId="3" fontId="45" fillId="33" borderId="27" xfId="0" applyNumberFormat="1" applyFont="1" applyFill="1" applyBorder="1" applyAlignment="1">
      <alignment horizontal="right" vertical="center"/>
    </xf>
    <xf numFmtId="181" fontId="45" fillId="0" borderId="0" xfId="65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81" fontId="45" fillId="0" borderId="11" xfId="65" applyNumberFormat="1" applyFont="1" applyFill="1" applyBorder="1" applyAlignment="1" applyProtection="1">
      <alignment horizontal="left" vertical="center" wrapText="1"/>
      <protection/>
    </xf>
    <xf numFmtId="3" fontId="45" fillId="34" borderId="33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181" fontId="45" fillId="0" borderId="13" xfId="65" applyNumberFormat="1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>
      <alignment horizontal="center" vertical="center"/>
    </xf>
    <xf numFmtId="181" fontId="45" fillId="0" borderId="15" xfId="65" applyNumberFormat="1" applyFont="1" applyFill="1" applyBorder="1" applyAlignment="1" applyProtection="1">
      <alignment horizontal="left" vertical="center" wrapText="1"/>
      <protection/>
    </xf>
    <xf numFmtId="0" fontId="45" fillId="0" borderId="16" xfId="0" applyFont="1" applyFill="1" applyBorder="1" applyAlignment="1">
      <alignment horizontal="center" vertical="center"/>
    </xf>
    <xf numFmtId="181" fontId="45" fillId="0" borderId="17" xfId="65" applyNumberFormat="1" applyFont="1" applyFill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182" fontId="45" fillId="0" borderId="0" xfId="66" applyFont="1" applyFill="1" applyAlignment="1">
      <alignment vertical="center"/>
      <protection/>
    </xf>
    <xf numFmtId="3" fontId="45" fillId="0" borderId="0" xfId="66" applyNumberFormat="1" applyFont="1" applyFill="1" applyAlignment="1">
      <alignment vertical="center"/>
      <protection/>
    </xf>
    <xf numFmtId="0" fontId="45" fillId="35" borderId="0" xfId="0" applyFont="1" applyFill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181" fontId="45" fillId="35" borderId="0" xfId="65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>
      <alignment horizontal="right" vertical="center"/>
    </xf>
    <xf numFmtId="181" fontId="45" fillId="35" borderId="35" xfId="65" applyNumberFormat="1" applyFont="1" applyFill="1" applyBorder="1" applyAlignment="1" applyProtection="1">
      <alignment horizontal="center" vertical="center"/>
      <protection/>
    </xf>
    <xf numFmtId="181" fontId="45" fillId="33" borderId="11" xfId="65" applyNumberFormat="1" applyFont="1" applyFill="1" applyBorder="1" applyAlignment="1" applyProtection="1">
      <alignment horizontal="left" vertical="center" wrapText="1"/>
      <protection/>
    </xf>
    <xf numFmtId="181" fontId="45" fillId="33" borderId="17" xfId="65" applyNumberFormat="1" applyFont="1" applyFill="1" applyBorder="1" applyAlignment="1" applyProtection="1">
      <alignment horizontal="left" vertical="center" wrapText="1"/>
      <protection/>
    </xf>
    <xf numFmtId="182" fontId="45" fillId="35" borderId="0" xfId="66" applyFont="1" applyFill="1" applyAlignment="1">
      <alignment vertical="center"/>
      <protection/>
    </xf>
    <xf numFmtId="0" fontId="45" fillId="35" borderId="21" xfId="0" applyFont="1" applyFill="1" applyBorder="1" applyAlignment="1">
      <alignment horizontal="center" vertical="center" wrapText="1"/>
    </xf>
    <xf numFmtId="181" fontId="45" fillId="35" borderId="21" xfId="65" applyNumberFormat="1" applyFont="1" applyFill="1" applyBorder="1" applyAlignment="1" applyProtection="1">
      <alignment horizontal="center" vertical="center" wrapText="1"/>
      <protection/>
    </xf>
    <xf numFmtId="181" fontId="45" fillId="33" borderId="13" xfId="65" applyNumberFormat="1" applyFont="1" applyFill="1" applyBorder="1" applyAlignment="1" applyProtection="1">
      <alignment horizontal="left" vertical="center" wrapText="1"/>
      <protection/>
    </xf>
    <xf numFmtId="10" fontId="45" fillId="33" borderId="13" xfId="0" applyNumberFormat="1" applyFont="1" applyFill="1" applyBorder="1" applyAlignment="1">
      <alignment horizontal="right" vertical="center"/>
    </xf>
    <xf numFmtId="181" fontId="45" fillId="33" borderId="15" xfId="65" applyNumberFormat="1" applyFont="1" applyFill="1" applyBorder="1" applyAlignment="1" applyProtection="1">
      <alignment horizontal="left" vertical="center" wrapText="1"/>
      <protection/>
    </xf>
    <xf numFmtId="3" fontId="45" fillId="35" borderId="15" xfId="0" applyNumberFormat="1" applyFont="1" applyFill="1" applyBorder="1" applyAlignment="1">
      <alignment horizontal="right" vertical="center"/>
    </xf>
    <xf numFmtId="181" fontId="45" fillId="35" borderId="0" xfId="65" applyNumberFormat="1" applyFont="1" applyFill="1" applyBorder="1" applyAlignment="1" applyProtection="1">
      <alignment horizontal="center" vertical="center"/>
      <protection/>
    </xf>
    <xf numFmtId="181" fontId="45" fillId="35" borderId="36" xfId="65" applyNumberFormat="1" applyFont="1" applyFill="1" applyBorder="1" applyAlignment="1" applyProtection="1">
      <alignment horizontal="center" vertical="center" wrapText="1"/>
      <protection/>
    </xf>
    <xf numFmtId="0" fontId="45" fillId="35" borderId="35" xfId="0" applyFont="1" applyFill="1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181" fontId="45" fillId="35" borderId="10" xfId="65" applyNumberFormat="1" applyFont="1" applyFill="1" applyBorder="1" applyAlignment="1" applyProtection="1">
      <alignment horizontal="center" vertical="center"/>
      <protection/>
    </xf>
    <xf numFmtId="0" fontId="45" fillId="36" borderId="11" xfId="0" applyFont="1" applyFill="1" applyBorder="1" applyAlignment="1">
      <alignment vertical="center"/>
    </xf>
    <xf numFmtId="3" fontId="45" fillId="37" borderId="11" xfId="0" applyNumberFormat="1" applyFont="1" applyFill="1" applyBorder="1" applyAlignment="1">
      <alignment vertical="center"/>
    </xf>
    <xf numFmtId="3" fontId="45" fillId="35" borderId="33" xfId="0" applyNumberFormat="1" applyFont="1" applyFill="1" applyBorder="1" applyAlignment="1">
      <alignment vertical="center"/>
    </xf>
    <xf numFmtId="181" fontId="45" fillId="35" borderId="12" xfId="65" applyNumberFormat="1" applyFont="1" applyFill="1" applyBorder="1" applyAlignment="1" applyProtection="1">
      <alignment horizontal="center" vertical="center"/>
      <protection/>
    </xf>
    <xf numFmtId="0" fontId="45" fillId="36" borderId="13" xfId="0" applyFont="1" applyFill="1" applyBorder="1" applyAlignment="1">
      <alignment vertical="center"/>
    </xf>
    <xf numFmtId="3" fontId="45" fillId="37" borderId="13" xfId="0" applyNumberFormat="1" applyFont="1" applyFill="1" applyBorder="1" applyAlignment="1">
      <alignment vertical="center"/>
    </xf>
    <xf numFmtId="3" fontId="45" fillId="35" borderId="28" xfId="0" applyNumberFormat="1" applyFont="1" applyFill="1" applyBorder="1" applyAlignment="1">
      <alignment vertical="center"/>
    </xf>
    <xf numFmtId="0" fontId="45" fillId="36" borderId="13" xfId="0" applyFont="1" applyFill="1" applyBorder="1" applyAlignment="1">
      <alignment vertical="center" wrapText="1"/>
    </xf>
    <xf numFmtId="3" fontId="45" fillId="37" borderId="13" xfId="0" applyNumberFormat="1" applyFont="1" applyFill="1" applyBorder="1" applyAlignment="1">
      <alignment vertical="center" wrapText="1"/>
    </xf>
    <xf numFmtId="4" fontId="45" fillId="37" borderId="13" xfId="0" applyNumberFormat="1" applyFont="1" applyFill="1" applyBorder="1" applyAlignment="1">
      <alignment horizontal="right" vertical="center"/>
    </xf>
    <xf numFmtId="4" fontId="45" fillId="35" borderId="28" xfId="0" applyNumberFormat="1" applyFont="1" applyFill="1" applyBorder="1" applyAlignment="1">
      <alignment vertical="center"/>
    </xf>
    <xf numFmtId="181" fontId="45" fillId="35" borderId="26" xfId="65" applyNumberFormat="1" applyFont="1" applyFill="1" applyBorder="1" applyAlignment="1" applyProtection="1">
      <alignment horizontal="center" vertical="center"/>
      <protection/>
    </xf>
    <xf numFmtId="0" fontId="45" fillId="36" borderId="25" xfId="0" applyFont="1" applyFill="1" applyBorder="1" applyAlignment="1">
      <alignment vertical="center"/>
    </xf>
    <xf numFmtId="3" fontId="45" fillId="36" borderId="25" xfId="0" applyNumberFormat="1" applyFont="1" applyFill="1" applyBorder="1" applyAlignment="1">
      <alignment vertical="center"/>
    </xf>
    <xf numFmtId="3" fontId="45" fillId="35" borderId="27" xfId="0" applyNumberFormat="1" applyFont="1" applyFill="1" applyBorder="1" applyAlignment="1">
      <alignment vertical="center"/>
    </xf>
    <xf numFmtId="4" fontId="45" fillId="37" borderId="13" xfId="0" applyNumberFormat="1" applyFont="1" applyFill="1" applyBorder="1" applyAlignment="1">
      <alignment vertical="center"/>
    </xf>
    <xf numFmtId="49" fontId="45" fillId="33" borderId="0" xfId="0" applyNumberFormat="1" applyFont="1" applyFill="1" applyAlignment="1">
      <alignment vertical="center" wrapText="1"/>
    </xf>
    <xf numFmtId="49" fontId="45" fillId="33" borderId="38" xfId="0" applyNumberFormat="1" applyFont="1" applyFill="1" applyBorder="1" applyAlignment="1">
      <alignment horizontal="center" vertical="center" wrapText="1"/>
    </xf>
    <xf numFmtId="49" fontId="45" fillId="0" borderId="38" xfId="0" applyNumberFormat="1" applyFont="1" applyFill="1" applyBorder="1" applyAlignment="1">
      <alignment horizontal="center" vertical="center" wrapText="1"/>
    </xf>
    <xf numFmtId="49" fontId="45" fillId="33" borderId="39" xfId="0" applyNumberFormat="1" applyFont="1" applyFill="1" applyBorder="1" applyAlignment="1">
      <alignment horizontal="center" vertical="center" wrapText="1"/>
    </xf>
    <xf numFmtId="49" fontId="45" fillId="33" borderId="24" xfId="0" applyNumberFormat="1" applyFont="1" applyFill="1" applyBorder="1" applyAlignment="1">
      <alignment horizontal="center" vertical="center" wrapText="1"/>
    </xf>
    <xf numFmtId="49" fontId="45" fillId="33" borderId="20" xfId="0" applyNumberFormat="1" applyFont="1" applyFill="1" applyBorder="1" applyAlignment="1">
      <alignment horizontal="center" vertical="center" wrapText="1"/>
    </xf>
    <xf numFmtId="49" fontId="45" fillId="33" borderId="40" xfId="0" applyNumberFormat="1" applyFont="1" applyFill="1" applyBorder="1" applyAlignment="1">
      <alignment horizontal="center" vertical="center" wrapText="1"/>
    </xf>
    <xf numFmtId="49" fontId="45" fillId="33" borderId="0" xfId="0" applyNumberFormat="1" applyFont="1" applyFill="1" applyAlignment="1">
      <alignment horizontal="center" vertical="center" wrapText="1"/>
    </xf>
    <xf numFmtId="49" fontId="45" fillId="33" borderId="41" xfId="0" applyNumberFormat="1" applyFont="1" applyFill="1" applyBorder="1" applyAlignment="1">
      <alignment horizontal="center" vertical="center"/>
    </xf>
    <xf numFmtId="49" fontId="45" fillId="33" borderId="20" xfId="0" applyNumberFormat="1" applyFont="1" applyFill="1" applyBorder="1" applyAlignment="1">
      <alignment horizontal="left" vertical="center"/>
    </xf>
    <xf numFmtId="3" fontId="45" fillId="33" borderId="42" xfId="0" applyNumberFormat="1" applyFont="1" applyFill="1" applyBorder="1" applyAlignment="1">
      <alignment horizontal="right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vertical="center" wrapText="1"/>
    </xf>
    <xf numFmtId="3" fontId="45" fillId="34" borderId="23" xfId="0" applyNumberFormat="1" applyFont="1" applyFill="1" applyBorder="1" applyAlignment="1">
      <alignment horizontal="right" vertical="center"/>
    </xf>
    <xf numFmtId="3" fontId="45" fillId="33" borderId="34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9" fontId="45" fillId="33" borderId="41" xfId="0" applyNumberFormat="1" applyFont="1" applyFill="1" applyBorder="1" applyAlignment="1">
      <alignment horizontal="center" vertical="center" wrapText="1"/>
    </xf>
    <xf numFmtId="3" fontId="45" fillId="33" borderId="42" xfId="0" applyNumberFormat="1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5" borderId="39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left" vertical="center" wrapText="1"/>
    </xf>
    <xf numFmtId="3" fontId="45" fillId="35" borderId="24" xfId="0" applyNumberFormat="1" applyFont="1" applyFill="1" applyBorder="1" applyAlignment="1">
      <alignment horizontal="right" vertical="center" wrapText="1"/>
    </xf>
    <xf numFmtId="3" fontId="45" fillId="35" borderId="42" xfId="0" applyNumberFormat="1" applyFont="1" applyFill="1" applyBorder="1" applyAlignment="1">
      <alignment horizontal="right" vertical="center" wrapText="1"/>
    </xf>
    <xf numFmtId="0" fontId="45" fillId="35" borderId="26" xfId="0" applyFont="1" applyFill="1" applyBorder="1" applyAlignment="1">
      <alignment horizontal="center" vertical="center"/>
    </xf>
    <xf numFmtId="183" fontId="45" fillId="35" borderId="25" xfId="0" applyNumberFormat="1" applyFont="1" applyFill="1" applyBorder="1" applyAlignment="1">
      <alignment horizontal="right" vertical="center"/>
    </xf>
    <xf numFmtId="183" fontId="45" fillId="35" borderId="27" xfId="0" applyNumberFormat="1" applyFont="1" applyFill="1" applyBorder="1" applyAlignment="1">
      <alignment horizontal="right" vertical="center"/>
    </xf>
    <xf numFmtId="49" fontId="45" fillId="33" borderId="0" xfId="0" applyNumberFormat="1" applyFont="1" applyFill="1" applyAlignment="1">
      <alignment horizontal="center" vertical="center"/>
    </xf>
    <xf numFmtId="2" fontId="45" fillId="33" borderId="0" xfId="0" applyNumberFormat="1" applyFont="1" applyFill="1" applyAlignment="1">
      <alignment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33" borderId="14" xfId="0" applyNumberFormat="1" applyFont="1" applyFill="1" applyBorder="1" applyAlignment="1">
      <alignment horizontal="center" vertical="center"/>
    </xf>
    <xf numFmtId="49" fontId="45" fillId="33" borderId="26" xfId="0" applyNumberFormat="1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left" vertical="center" wrapText="1"/>
    </xf>
    <xf numFmtId="49" fontId="45" fillId="35" borderId="0" xfId="0" applyNumberFormat="1" applyFont="1" applyFill="1" applyAlignment="1">
      <alignment vertical="center"/>
    </xf>
    <xf numFmtId="181" fontId="45" fillId="35" borderId="13" xfId="65" applyNumberFormat="1" applyFont="1" applyFill="1" applyBorder="1" applyAlignment="1" applyProtection="1">
      <alignment horizontal="left" vertical="center" wrapText="1"/>
      <protection/>
    </xf>
    <xf numFmtId="0" fontId="45" fillId="0" borderId="13" xfId="0" applyNumberFormat="1" applyFont="1" applyFill="1" applyBorder="1" applyAlignment="1">
      <alignment vertic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4" xfId="0" applyNumberFormat="1" applyFont="1" applyFill="1" applyBorder="1" applyAlignment="1">
      <alignment vertical="center" wrapText="1"/>
    </xf>
    <xf numFmtId="3" fontId="45" fillId="35" borderId="0" xfId="0" applyNumberFormat="1" applyFont="1" applyFill="1" applyAlignment="1">
      <alignment vertical="center"/>
    </xf>
    <xf numFmtId="0" fontId="45" fillId="35" borderId="0" xfId="0" applyFont="1" applyFill="1" applyAlignment="1">
      <alignment horizontal="center" vertical="center"/>
    </xf>
    <xf numFmtId="181" fontId="46" fillId="0" borderId="0" xfId="65" applyNumberFormat="1" applyFont="1" applyFill="1" applyBorder="1" applyAlignment="1" applyProtection="1">
      <alignment vertical="center"/>
      <protection/>
    </xf>
    <xf numFmtId="3" fontId="45" fillId="35" borderId="27" xfId="0" applyNumberFormat="1" applyFont="1" applyFill="1" applyBorder="1" applyAlignment="1">
      <alignment horizontal="right" vertical="center"/>
    </xf>
    <xf numFmtId="49" fontId="45" fillId="33" borderId="32" xfId="0" applyNumberFormat="1" applyFont="1" applyFill="1" applyBorder="1" applyAlignment="1">
      <alignment horizontal="center" vertical="center" wrapText="1"/>
    </xf>
    <xf numFmtId="1" fontId="45" fillId="33" borderId="37" xfId="0" applyNumberFormat="1" applyFont="1" applyFill="1" applyBorder="1" applyAlignment="1">
      <alignment horizontal="center" vertical="center" wrapText="1"/>
    </xf>
    <xf numFmtId="3" fontId="45" fillId="35" borderId="15" xfId="65" applyNumberFormat="1" applyFont="1" applyFill="1" applyBorder="1" applyAlignment="1" applyProtection="1">
      <alignment horizontal="right" vertical="center" wrapText="1"/>
      <protection/>
    </xf>
    <xf numFmtId="181" fontId="45" fillId="35" borderId="0" xfId="65" applyNumberFormat="1" applyFont="1" applyFill="1" applyBorder="1" applyAlignment="1" applyProtection="1">
      <alignment horizontal="center" vertical="center"/>
      <protection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 vertical="center" wrapText="1"/>
    </xf>
    <xf numFmtId="0" fontId="45" fillId="33" borderId="48" xfId="0" applyFont="1" applyFill="1" applyBorder="1" applyAlignment="1">
      <alignment vertical="center"/>
    </xf>
    <xf numFmtId="0" fontId="45" fillId="33" borderId="49" xfId="0" applyFont="1" applyFill="1" applyBorder="1" applyAlignment="1">
      <alignment vertical="center"/>
    </xf>
    <xf numFmtId="0" fontId="45" fillId="33" borderId="50" xfId="0" applyFont="1" applyFill="1" applyBorder="1" applyAlignment="1">
      <alignment vertical="center"/>
    </xf>
    <xf numFmtId="0" fontId="45" fillId="33" borderId="46" xfId="0" applyFont="1" applyFill="1" applyBorder="1" applyAlignment="1">
      <alignment vertical="center"/>
    </xf>
    <xf numFmtId="0" fontId="45" fillId="33" borderId="51" xfId="0" applyFont="1" applyFill="1" applyBorder="1" applyAlignment="1">
      <alignment vertical="center"/>
    </xf>
    <xf numFmtId="0" fontId="45" fillId="33" borderId="52" xfId="0" applyFont="1" applyFill="1" applyBorder="1" applyAlignment="1">
      <alignment vertical="center"/>
    </xf>
    <xf numFmtId="0" fontId="45" fillId="33" borderId="53" xfId="0" applyFont="1" applyFill="1" applyBorder="1" applyAlignment="1">
      <alignment vertical="center"/>
    </xf>
    <xf numFmtId="0" fontId="45" fillId="33" borderId="54" xfId="0" applyFont="1" applyFill="1" applyBorder="1" applyAlignment="1">
      <alignment vertical="center"/>
    </xf>
    <xf numFmtId="3" fontId="45" fillId="35" borderId="0" xfId="65" applyNumberFormat="1" applyFont="1" applyFill="1" applyBorder="1" applyAlignment="1" applyProtection="1">
      <alignment vertical="center"/>
      <protection/>
    </xf>
    <xf numFmtId="0" fontId="45" fillId="33" borderId="55" xfId="0" applyFont="1" applyFill="1" applyBorder="1" applyAlignment="1">
      <alignment horizontal="center" vertical="center" wrapText="1"/>
    </xf>
    <xf numFmtId="0" fontId="45" fillId="35" borderId="53" xfId="0" applyFont="1" applyFill="1" applyBorder="1" applyAlignment="1">
      <alignment horizontal="right" vertical="center"/>
    </xf>
    <xf numFmtId="0" fontId="45" fillId="33" borderId="56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 wrapText="1"/>
    </xf>
    <xf numFmtId="0" fontId="45" fillId="33" borderId="41" xfId="0" applyFont="1" applyFill="1" applyBorder="1" applyAlignment="1">
      <alignment horizontal="center" vertical="center"/>
    </xf>
    <xf numFmtId="0" fontId="45" fillId="33" borderId="58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0" fontId="45" fillId="33" borderId="55" xfId="0" applyFont="1" applyFill="1" applyBorder="1" applyAlignment="1">
      <alignment horizontal="center" vertical="center"/>
    </xf>
    <xf numFmtId="0" fontId="45" fillId="33" borderId="57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181" fontId="45" fillId="33" borderId="37" xfId="65" applyNumberFormat="1" applyFont="1" applyFill="1" applyBorder="1" applyAlignment="1" applyProtection="1">
      <alignment horizontal="center" vertical="center"/>
      <protection/>
    </xf>
    <xf numFmtId="181" fontId="45" fillId="35" borderId="0" xfId="65" applyNumberFormat="1" applyFont="1" applyFill="1" applyBorder="1" applyAlignment="1" applyProtection="1">
      <alignment vertical="center"/>
      <protection/>
    </xf>
    <xf numFmtId="181" fontId="45" fillId="35" borderId="16" xfId="65" applyNumberFormat="1" applyFont="1" applyFill="1" applyBorder="1" applyAlignment="1" applyProtection="1">
      <alignment horizontal="center" vertical="center"/>
      <protection/>
    </xf>
    <xf numFmtId="4" fontId="45" fillId="35" borderId="30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3" fontId="45" fillId="35" borderId="29" xfId="65" applyNumberFormat="1" applyFont="1" applyFill="1" applyBorder="1" applyAlignment="1" applyProtection="1">
      <alignment horizontal="right" vertical="center" wrapText="1"/>
      <protection/>
    </xf>
    <xf numFmtId="0" fontId="45" fillId="35" borderId="20" xfId="0" applyFont="1" applyFill="1" applyBorder="1" applyAlignment="1">
      <alignment horizontal="left" vertical="center" wrapText="1"/>
    </xf>
    <xf numFmtId="0" fontId="45" fillId="35" borderId="15" xfId="0" applyFont="1" applyFill="1" applyBorder="1" applyAlignment="1">
      <alignment horizontal="left" vertical="center" wrapText="1"/>
    </xf>
    <xf numFmtId="0" fontId="45" fillId="35" borderId="13" xfId="0" applyFont="1" applyFill="1" applyBorder="1" applyAlignment="1">
      <alignment vertical="center" wrapText="1"/>
    </xf>
    <xf numFmtId="0" fontId="45" fillId="38" borderId="13" xfId="0" applyFont="1" applyFill="1" applyBorder="1" applyAlignment="1">
      <alignment vertical="center" wrapText="1"/>
    </xf>
    <xf numFmtId="0" fontId="45" fillId="38" borderId="13" xfId="0" applyFont="1" applyFill="1" applyBorder="1" applyAlignment="1">
      <alignment vertical="center"/>
    </xf>
    <xf numFmtId="3" fontId="45" fillId="38" borderId="25" xfId="0" applyNumberFormat="1" applyFont="1" applyFill="1" applyBorder="1" applyAlignment="1">
      <alignment vertical="center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left" vertical="center" wrapText="1"/>
    </xf>
    <xf numFmtId="3" fontId="45" fillId="34" borderId="27" xfId="65" applyNumberFormat="1" applyFont="1" applyFill="1" applyBorder="1" applyAlignment="1" applyProtection="1">
      <alignment horizontal="right" vertical="center"/>
      <protection/>
    </xf>
    <xf numFmtId="1" fontId="45" fillId="0" borderId="35" xfId="65" applyNumberFormat="1" applyFont="1" applyFill="1" applyBorder="1" applyAlignment="1" applyProtection="1">
      <alignment horizontal="center" vertical="center"/>
      <protection/>
    </xf>
    <xf numFmtId="1" fontId="45" fillId="0" borderId="37" xfId="65" applyNumberFormat="1" applyFont="1" applyFill="1" applyBorder="1" applyAlignment="1" applyProtection="1">
      <alignment horizontal="center" vertical="center"/>
      <protection/>
    </xf>
    <xf numFmtId="3" fontId="45" fillId="34" borderId="11" xfId="65" applyNumberFormat="1" applyFont="1" applyFill="1" applyBorder="1" applyAlignment="1" applyProtection="1">
      <alignment horizontal="right" vertical="center" wrapText="1"/>
      <protection/>
    </xf>
    <xf numFmtId="183" fontId="3" fillId="37" borderId="60" xfId="65" applyNumberFormat="1" applyFont="1" applyFill="1" applyBorder="1" applyAlignment="1" applyProtection="1">
      <alignment horizontal="right" vertical="center" wrapText="1"/>
      <protection/>
    </xf>
    <xf numFmtId="3" fontId="45" fillId="34" borderId="13" xfId="65" applyNumberFormat="1" applyFont="1" applyFill="1" applyBorder="1" applyAlignment="1" applyProtection="1">
      <alignment vertical="center" wrapText="1"/>
      <protection/>
    </xf>
    <xf numFmtId="3" fontId="45" fillId="34" borderId="61" xfId="0" applyNumberFormat="1" applyFont="1" applyFill="1" applyBorder="1" applyAlignment="1">
      <alignment vertical="center"/>
    </xf>
    <xf numFmtId="3" fontId="45" fillId="0" borderId="62" xfId="0" applyNumberFormat="1" applyFont="1" applyFill="1" applyBorder="1" applyAlignment="1">
      <alignment vertical="center"/>
    </xf>
    <xf numFmtId="3" fontId="45" fillId="0" borderId="33" xfId="65" applyNumberFormat="1" applyFont="1" applyFill="1" applyBorder="1" applyAlignment="1" applyProtection="1">
      <alignment horizontal="right" vertical="center" wrapText="1"/>
      <protection/>
    </xf>
    <xf numFmtId="183" fontId="3" fillId="37" borderId="63" xfId="65" applyNumberFormat="1" applyFont="1" applyFill="1" applyBorder="1" applyAlignment="1" applyProtection="1">
      <alignment horizontal="right" vertical="center" wrapText="1"/>
      <protection/>
    </xf>
    <xf numFmtId="183" fontId="3" fillId="36" borderId="64" xfId="0" applyNumberFormat="1" applyFont="1" applyFill="1" applyBorder="1" applyAlignment="1">
      <alignment horizontal="right" vertical="center"/>
    </xf>
    <xf numFmtId="3" fontId="45" fillId="0" borderId="28" xfId="65" applyNumberFormat="1" applyFont="1" applyFill="1" applyBorder="1" applyAlignment="1" applyProtection="1">
      <alignment horizontal="right" vertical="center" wrapText="1"/>
      <protection/>
    </xf>
    <xf numFmtId="0" fontId="45" fillId="33" borderId="65" xfId="0" applyFont="1" applyFill="1" applyBorder="1" applyAlignment="1">
      <alignment vertical="center"/>
    </xf>
    <xf numFmtId="0" fontId="45" fillId="33" borderId="66" xfId="0" applyFont="1" applyFill="1" applyBorder="1" applyAlignment="1">
      <alignment vertical="center"/>
    </xf>
    <xf numFmtId="0" fontId="45" fillId="35" borderId="66" xfId="0" applyFont="1" applyFill="1" applyBorder="1" applyAlignment="1">
      <alignment vertical="center"/>
    </xf>
    <xf numFmtId="0" fontId="45" fillId="33" borderId="67" xfId="0" applyFont="1" applyFill="1" applyBorder="1" applyAlignment="1">
      <alignment vertical="center"/>
    </xf>
    <xf numFmtId="0" fontId="45" fillId="0" borderId="3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 wrapText="1"/>
    </xf>
    <xf numFmtId="181" fontId="45" fillId="0" borderId="37" xfId="65" applyNumberFormat="1" applyFont="1" applyFill="1" applyBorder="1" applyAlignment="1" applyProtection="1">
      <alignment horizontal="center" vertical="center"/>
      <protection/>
    </xf>
    <xf numFmtId="0" fontId="45" fillId="33" borderId="37" xfId="0" applyNumberFormat="1" applyFont="1" applyFill="1" applyBorder="1" applyAlignment="1">
      <alignment horizontal="center" vertical="center" wrapText="1"/>
    </xf>
    <xf numFmtId="181" fontId="45" fillId="33" borderId="37" xfId="65" applyNumberFormat="1" applyFont="1" applyFill="1" applyBorder="1" applyAlignment="1" applyProtection="1">
      <alignment horizontal="center" vertical="center"/>
      <protection/>
    </xf>
    <xf numFmtId="0" fontId="45" fillId="33" borderId="32" xfId="0" applyFont="1" applyFill="1" applyBorder="1" applyAlignment="1">
      <alignment horizontal="center" vertical="center" wrapText="1"/>
    </xf>
    <xf numFmtId="3" fontId="45" fillId="34" borderId="29" xfId="0" applyNumberFormat="1" applyFont="1" applyFill="1" applyBorder="1" applyAlignment="1" applyProtection="1">
      <alignment horizontal="right" vertical="center"/>
      <protection locked="0"/>
    </xf>
    <xf numFmtId="3" fontId="45" fillId="34" borderId="34" xfId="0" applyNumberFormat="1" applyFont="1" applyFill="1" applyBorder="1" applyAlignment="1">
      <alignment horizontal="right" vertical="center" wrapText="1"/>
    </xf>
    <xf numFmtId="3" fontId="45" fillId="33" borderId="28" xfId="0" applyNumberFormat="1" applyFont="1" applyFill="1" applyBorder="1" applyAlignment="1">
      <alignment horizontal="right" vertical="center" wrapText="1"/>
    </xf>
    <xf numFmtId="3" fontId="45" fillId="33" borderId="29" xfId="0" applyNumberFormat="1" applyFont="1" applyFill="1" applyBorder="1" applyAlignment="1">
      <alignment horizontal="right" vertical="center" wrapText="1"/>
    </xf>
    <xf numFmtId="3" fontId="45" fillId="35" borderId="29" xfId="0" applyNumberFormat="1" applyFont="1" applyFill="1" applyBorder="1" applyAlignment="1">
      <alignment horizontal="right" vertical="center" wrapText="1"/>
    </xf>
    <xf numFmtId="3" fontId="45" fillId="34" borderId="28" xfId="0" applyNumberFormat="1" applyFont="1" applyFill="1" applyBorder="1" applyAlignment="1" applyProtection="1">
      <alignment horizontal="right" vertical="center"/>
      <protection locked="0"/>
    </xf>
    <xf numFmtId="3" fontId="45" fillId="34" borderId="30" xfId="0" applyNumberFormat="1" applyFont="1" applyFill="1" applyBorder="1" applyAlignment="1" applyProtection="1">
      <alignment horizontal="right" vertical="center"/>
      <protection locked="0"/>
    </xf>
    <xf numFmtId="3" fontId="45" fillId="34" borderId="34" xfId="0" applyNumberFormat="1" applyFont="1" applyFill="1" applyBorder="1" applyAlignment="1" applyProtection="1">
      <alignment horizontal="right" vertical="center"/>
      <protection locked="0"/>
    </xf>
    <xf numFmtId="3" fontId="45" fillId="34" borderId="29" xfId="0" applyNumberFormat="1" applyFont="1" applyFill="1" applyBorder="1" applyAlignment="1">
      <alignment horizontal="right" vertical="center" wrapText="1"/>
    </xf>
    <xf numFmtId="3" fontId="45" fillId="33" borderId="34" xfId="0" applyNumberFormat="1" applyFont="1" applyFill="1" applyBorder="1" applyAlignment="1">
      <alignment horizontal="right" vertical="center" wrapText="1"/>
    </xf>
    <xf numFmtId="3" fontId="45" fillId="34" borderId="32" xfId="0" applyNumberFormat="1" applyFont="1" applyFill="1" applyBorder="1" applyAlignment="1" applyProtection="1">
      <alignment horizontal="right" vertical="center"/>
      <protection locked="0"/>
    </xf>
    <xf numFmtId="3" fontId="45" fillId="33" borderId="40" xfId="0" applyNumberFormat="1" applyFont="1" applyFill="1" applyBorder="1" applyAlignment="1">
      <alignment horizontal="right" vertical="center" wrapText="1"/>
    </xf>
    <xf numFmtId="3" fontId="45" fillId="0" borderId="27" xfId="0" applyNumberFormat="1" applyFont="1" applyBorder="1" applyAlignment="1">
      <alignment vertical="center" wrapText="1"/>
    </xf>
    <xf numFmtId="0" fontId="45" fillId="33" borderId="37" xfId="0" applyFont="1" applyFill="1" applyBorder="1" applyAlignment="1">
      <alignment horizontal="center" vertical="center"/>
    </xf>
    <xf numFmtId="0" fontId="45" fillId="35" borderId="68" xfId="0" applyFont="1" applyFill="1" applyBorder="1" applyAlignment="1">
      <alignment horizontal="center" vertical="center"/>
    </xf>
    <xf numFmtId="10" fontId="45" fillId="34" borderId="33" xfId="0" applyNumberFormat="1" applyFont="1" applyFill="1" applyBorder="1" applyAlignment="1">
      <alignment vertical="center"/>
    </xf>
    <xf numFmtId="10" fontId="45" fillId="34" borderId="28" xfId="0" applyNumberFormat="1" applyFont="1" applyFill="1" applyBorder="1" applyAlignment="1">
      <alignment vertical="center"/>
    </xf>
    <xf numFmtId="10" fontId="45" fillId="33" borderId="28" xfId="0" applyNumberFormat="1" applyFont="1" applyFill="1" applyBorder="1" applyAlignment="1" applyProtection="1">
      <alignment horizontal="right" vertical="center"/>
      <protection locked="0"/>
    </xf>
    <xf numFmtId="10" fontId="45" fillId="35" borderId="30" xfId="0" applyNumberFormat="1" applyFont="1" applyFill="1" applyBorder="1" applyAlignment="1" applyProtection="1">
      <alignment horizontal="right" vertical="center"/>
      <protection locked="0"/>
    </xf>
    <xf numFmtId="10" fontId="45" fillId="33" borderId="27" xfId="62" applyNumberFormat="1" applyFont="1" applyFill="1" applyBorder="1" applyAlignment="1" applyProtection="1">
      <alignment horizontal="right" vertical="center"/>
      <protection/>
    </xf>
    <xf numFmtId="0" fontId="45" fillId="35" borderId="68" xfId="0" applyFont="1" applyFill="1" applyBorder="1" applyAlignment="1">
      <alignment horizontal="center" vertical="center" wrapText="1"/>
    </xf>
    <xf numFmtId="0" fontId="45" fillId="33" borderId="68" xfId="0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left" vertical="center"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0" fontId="45" fillId="33" borderId="0" xfId="0" applyNumberFormat="1" applyFont="1" applyFill="1" applyAlignment="1">
      <alignment horizontal="left" vertical="center" wrapText="1"/>
    </xf>
    <xf numFmtId="181" fontId="45" fillId="35" borderId="69" xfId="65" applyNumberFormat="1" applyFont="1" applyFill="1" applyBorder="1" applyAlignment="1" applyProtection="1">
      <alignment horizontal="center" vertical="center"/>
      <protection/>
    </xf>
    <xf numFmtId="0" fontId="45" fillId="35" borderId="35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/>
    </xf>
    <xf numFmtId="181" fontId="45" fillId="35" borderId="0" xfId="65" applyNumberFormat="1" applyFont="1" applyFill="1" applyBorder="1" applyAlignment="1" applyProtection="1">
      <alignment horizontal="center" vertical="center"/>
      <protection/>
    </xf>
    <xf numFmtId="0" fontId="45" fillId="33" borderId="70" xfId="0" applyFont="1" applyFill="1" applyBorder="1" applyAlignment="1">
      <alignment horizontal="center" vertical="center"/>
    </xf>
    <xf numFmtId="0" fontId="45" fillId="33" borderId="71" xfId="0" applyFont="1" applyFill="1" applyBorder="1" applyAlignment="1">
      <alignment horizontal="center" vertical="center"/>
    </xf>
    <xf numFmtId="181" fontId="45" fillId="35" borderId="35" xfId="65" applyNumberFormat="1" applyFont="1" applyFill="1" applyBorder="1" applyAlignment="1" applyProtection="1">
      <alignment horizontal="center" vertical="center" wrapText="1"/>
      <protection/>
    </xf>
    <xf numFmtId="181" fontId="45" fillId="35" borderId="21" xfId="65" applyNumberFormat="1" applyFont="1" applyFill="1" applyBorder="1" applyAlignment="1" applyProtection="1">
      <alignment horizontal="center" vertical="center" wrapText="1"/>
      <protection/>
    </xf>
    <xf numFmtId="183" fontId="45" fillId="34" borderId="24" xfId="0" applyNumberFormat="1" applyFont="1" applyFill="1" applyBorder="1" applyAlignment="1">
      <alignment horizontal="right" vertical="center"/>
    </xf>
    <xf numFmtId="183" fontId="45" fillId="34" borderId="38" xfId="0" applyNumberFormat="1" applyFont="1" applyFill="1" applyBorder="1" applyAlignment="1">
      <alignment horizontal="right" vertical="center"/>
    </xf>
    <xf numFmtId="183" fontId="45" fillId="34" borderId="19" xfId="0" applyNumberFormat="1" applyFont="1" applyFill="1" applyBorder="1" applyAlignment="1">
      <alignment horizontal="right" vertical="center"/>
    </xf>
    <xf numFmtId="0" fontId="45" fillId="35" borderId="72" xfId="0" applyFont="1" applyFill="1" applyBorder="1" applyAlignment="1">
      <alignment horizontal="left" vertical="center"/>
    </xf>
    <xf numFmtId="3" fontId="45" fillId="33" borderId="24" xfId="0" applyNumberFormat="1" applyFont="1" applyFill="1" applyBorder="1" applyAlignment="1">
      <alignment horizontal="right" vertical="center"/>
    </xf>
    <xf numFmtId="3" fontId="45" fillId="33" borderId="38" xfId="0" applyNumberFormat="1" applyFont="1" applyFill="1" applyBorder="1" applyAlignment="1">
      <alignment horizontal="right" vertical="center"/>
    </xf>
    <xf numFmtId="3" fontId="45" fillId="33" borderId="19" xfId="0" applyNumberFormat="1" applyFont="1" applyFill="1" applyBorder="1" applyAlignment="1">
      <alignment horizontal="right" vertical="center"/>
    </xf>
    <xf numFmtId="3" fontId="45" fillId="35" borderId="24" xfId="0" applyNumberFormat="1" applyFont="1" applyFill="1" applyBorder="1" applyAlignment="1">
      <alignment horizontal="right" vertical="center"/>
    </xf>
    <xf numFmtId="3" fontId="45" fillId="35" borderId="38" xfId="0" applyNumberFormat="1" applyFont="1" applyFill="1" applyBorder="1" applyAlignment="1">
      <alignment horizontal="right" vertical="center"/>
    </xf>
    <xf numFmtId="3" fontId="45" fillId="35" borderId="19" xfId="0" applyNumberFormat="1" applyFont="1" applyFill="1" applyBorder="1" applyAlignment="1">
      <alignment horizontal="right" vertical="center"/>
    </xf>
    <xf numFmtId="0" fontId="45" fillId="35" borderId="73" xfId="0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0" fontId="45" fillId="35" borderId="74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0" borderId="53" xfId="0" applyFont="1" applyBorder="1" applyAlignment="1">
      <alignment horizontal="left" vertical="center"/>
    </xf>
    <xf numFmtId="0" fontId="45" fillId="0" borderId="75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181" fontId="45" fillId="35" borderId="76" xfId="65" applyNumberFormat="1" applyFont="1" applyFill="1" applyBorder="1" applyAlignment="1" applyProtection="1">
      <alignment horizontal="center" vertical="center"/>
      <protection/>
    </xf>
    <xf numFmtId="181" fontId="45" fillId="35" borderId="77" xfId="65" applyNumberFormat="1" applyFont="1" applyFill="1" applyBorder="1" applyAlignment="1" applyProtection="1">
      <alignment horizontal="center" vertical="center"/>
      <protection/>
    </xf>
    <xf numFmtId="181" fontId="45" fillId="35" borderId="78" xfId="65" applyNumberFormat="1" applyFont="1" applyFill="1" applyBorder="1" applyAlignment="1" applyProtection="1">
      <alignment horizontal="center" vertical="center"/>
      <protection/>
    </xf>
    <xf numFmtId="181" fontId="45" fillId="35" borderId="57" xfId="65" applyNumberFormat="1" applyFont="1" applyFill="1" applyBorder="1" applyAlignment="1" applyProtection="1">
      <alignment horizontal="center" vertical="center"/>
      <protection/>
    </xf>
    <xf numFmtId="181" fontId="45" fillId="35" borderId="0" xfId="65" applyNumberFormat="1" applyFont="1" applyFill="1" applyBorder="1" applyAlignment="1" applyProtection="1">
      <alignment horizontal="center" vertical="center"/>
      <protection/>
    </xf>
    <xf numFmtId="0" fontId="45" fillId="33" borderId="7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7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7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81" fontId="45" fillId="0" borderId="72" xfId="65" applyNumberFormat="1" applyFont="1" applyFill="1" applyBorder="1" applyAlignment="1" applyProtection="1">
      <alignment horizontal="left" vertical="center" wrapText="1"/>
      <protection/>
    </xf>
    <xf numFmtId="181" fontId="45" fillId="35" borderId="72" xfId="65" applyNumberFormat="1" applyFont="1" applyFill="1" applyBorder="1" applyAlignment="1" applyProtection="1">
      <alignment horizontal="left" vertical="center" wrapText="1"/>
      <protection/>
    </xf>
    <xf numFmtId="3" fontId="45" fillId="35" borderId="79" xfId="0" applyNumberFormat="1" applyFont="1" applyFill="1" applyBorder="1" applyAlignment="1">
      <alignment horizontal="center" vertical="center"/>
    </xf>
    <xf numFmtId="3" fontId="45" fillId="35" borderId="80" xfId="0" applyNumberFormat="1" applyFont="1" applyFill="1" applyBorder="1" applyAlignment="1">
      <alignment horizontal="center" vertical="center"/>
    </xf>
    <xf numFmtId="3" fontId="45" fillId="35" borderId="61" xfId="0" applyNumberFormat="1" applyFont="1" applyFill="1" applyBorder="1" applyAlignment="1">
      <alignment horizontal="center" vertical="center"/>
    </xf>
    <xf numFmtId="0" fontId="45" fillId="33" borderId="72" xfId="0" applyFont="1" applyFill="1" applyBorder="1" applyAlignment="1">
      <alignment horizontal="left" vertical="center" wrapText="1"/>
    </xf>
    <xf numFmtId="1" fontId="45" fillId="0" borderId="81" xfId="65" applyNumberFormat="1" applyFont="1" applyFill="1" applyBorder="1" applyAlignment="1" applyProtection="1">
      <alignment horizontal="center" vertical="center"/>
      <protection/>
    </xf>
    <xf numFmtId="1" fontId="45" fillId="0" borderId="82" xfId="65" applyNumberFormat="1" applyFont="1" applyFill="1" applyBorder="1" applyAlignment="1" applyProtection="1">
      <alignment horizontal="center" vertical="center"/>
      <protection/>
    </xf>
    <xf numFmtId="1" fontId="45" fillId="0" borderId="83" xfId="65" applyNumberFormat="1" applyFont="1" applyFill="1" applyBorder="1" applyAlignment="1" applyProtection="1">
      <alignment horizontal="center" vertical="center"/>
      <protection/>
    </xf>
    <xf numFmtId="3" fontId="45" fillId="0" borderId="50" xfId="65" applyNumberFormat="1" applyFont="1" applyFill="1" applyBorder="1" applyAlignment="1" applyProtection="1">
      <alignment horizontal="center" vertical="center" wrapText="1"/>
      <protection/>
    </xf>
    <xf numFmtId="3" fontId="45" fillId="0" borderId="84" xfId="65" applyNumberFormat="1" applyFont="1" applyFill="1" applyBorder="1" applyAlignment="1" applyProtection="1">
      <alignment horizontal="center" vertical="center" wrapText="1"/>
      <protection/>
    </xf>
    <xf numFmtId="49" fontId="45" fillId="33" borderId="73" xfId="0" applyNumberFormat="1" applyFont="1" applyFill="1" applyBorder="1" applyAlignment="1">
      <alignment horizontal="center" vertical="center" wrapText="1"/>
    </xf>
    <xf numFmtId="49" fontId="45" fillId="33" borderId="14" xfId="0" applyNumberFormat="1" applyFont="1" applyFill="1" applyBorder="1" applyAlignment="1">
      <alignment horizontal="center" vertical="center" wrapText="1"/>
    </xf>
    <xf numFmtId="49" fontId="45" fillId="35" borderId="74" xfId="0" applyNumberFormat="1" applyFont="1" applyFill="1" applyBorder="1" applyAlignment="1">
      <alignment horizontal="center" vertical="center" wrapText="1"/>
    </xf>
    <xf numFmtId="49" fontId="45" fillId="35" borderId="15" xfId="0" applyNumberFormat="1" applyFont="1" applyFill="1" applyBorder="1" applyAlignment="1">
      <alignment horizontal="center" vertical="center" wrapText="1"/>
    </xf>
    <xf numFmtId="49" fontId="45" fillId="33" borderId="69" xfId="0" applyNumberFormat="1" applyFont="1" applyFill="1" applyBorder="1" applyAlignment="1">
      <alignment horizontal="center" vertical="center" wrapText="1"/>
    </xf>
    <xf numFmtId="49" fontId="45" fillId="33" borderId="36" xfId="0" applyNumberFormat="1" applyFont="1" applyFill="1" applyBorder="1" applyAlignment="1">
      <alignment horizontal="center" vertical="center" wrapText="1"/>
    </xf>
    <xf numFmtId="49" fontId="45" fillId="33" borderId="55" xfId="0" applyNumberFormat="1" applyFont="1" applyFill="1" applyBorder="1" applyAlignment="1">
      <alignment horizontal="center" vertical="center" wrapText="1"/>
    </xf>
    <xf numFmtId="49" fontId="45" fillId="33" borderId="35" xfId="0" applyNumberFormat="1" applyFont="1" applyFill="1" applyBorder="1" applyAlignment="1">
      <alignment horizontal="center" vertical="center" wrapText="1"/>
    </xf>
    <xf numFmtId="49" fontId="45" fillId="33" borderId="2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3" xfId="64"/>
    <cellStyle name="Standard_A" xfId="65"/>
    <cellStyle name="Standard_A_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3</v>
      </c>
    </row>
    <row r="2" s="1" customFormat="1" ht="15" customHeight="1">
      <c r="AS2" s="1" t="s">
        <v>30</v>
      </c>
    </row>
    <row r="3" s="1" customFormat="1" ht="15" customHeight="1">
      <c r="AS3" s="1" t="s">
        <v>31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119</v>
      </c>
    </row>
    <row r="11" spans="2:3" s="1" customFormat="1" ht="15" customHeight="1">
      <c r="B11" s="1" t="s">
        <v>33</v>
      </c>
      <c r="C11" s="2" t="s">
        <v>166</v>
      </c>
    </row>
    <row r="12" s="1" customFormat="1" ht="15" customHeight="1"/>
    <row r="13" s="1" customFormat="1" ht="15" customHeight="1"/>
    <row r="14" spans="2:11" s="1" customFormat="1" ht="15" customHeight="1">
      <c r="B14" s="1" t="s">
        <v>66</v>
      </c>
      <c r="E14" s="288"/>
      <c r="F14" s="288"/>
      <c r="G14" s="288"/>
      <c r="H14" s="288"/>
      <c r="I14" s="288"/>
      <c r="J14" s="288"/>
      <c r="K14" s="288"/>
    </row>
    <row r="15" spans="2:11" s="1" customFormat="1" ht="15" customHeight="1">
      <c r="B15" s="1" t="s">
        <v>67</v>
      </c>
      <c r="E15" s="288"/>
      <c r="F15" s="288"/>
      <c r="G15" s="288"/>
      <c r="H15" s="288"/>
      <c r="I15" s="288"/>
      <c r="J15" s="288"/>
      <c r="K15" s="288"/>
    </row>
    <row r="16" spans="2:11" s="1" customFormat="1" ht="15" customHeight="1">
      <c r="B16" s="1" t="s">
        <v>84</v>
      </c>
      <c r="E16" s="288"/>
      <c r="F16" s="288"/>
      <c r="G16" s="288"/>
      <c r="H16" s="288"/>
      <c r="I16" s="288"/>
      <c r="J16" s="288"/>
      <c r="K16" s="288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171</v>
      </c>
      <c r="E18" s="5"/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34</v>
      </c>
      <c r="E20" s="288"/>
      <c r="F20" s="288"/>
      <c r="G20" s="288"/>
      <c r="H20" s="288"/>
      <c r="I20" s="288"/>
      <c r="J20" s="288"/>
      <c r="K20" s="288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35</v>
      </c>
      <c r="D22" s="1" t="s">
        <v>4</v>
      </c>
      <c r="E22" s="288"/>
      <c r="F22" s="288"/>
      <c r="G22" s="288"/>
      <c r="H22" s="288"/>
      <c r="I22" s="288"/>
      <c r="J22" s="288"/>
      <c r="K22" s="288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5</v>
      </c>
      <c r="E24" s="288"/>
      <c r="F24" s="288"/>
      <c r="G24" s="288"/>
      <c r="H24" s="288"/>
      <c r="I24" s="288"/>
      <c r="J24" s="288"/>
      <c r="K24" s="288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32</v>
      </c>
      <c r="E26" s="288"/>
      <c r="F26" s="288"/>
      <c r="G26" s="288"/>
      <c r="H26" s="288"/>
      <c r="I26" s="288"/>
      <c r="J26" s="288"/>
      <c r="K26" s="288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69</v>
      </c>
      <c r="E28" s="289"/>
      <c r="F28" s="289"/>
      <c r="G28" s="289"/>
      <c r="H28" s="289"/>
      <c r="I28" s="289"/>
      <c r="J28" s="289"/>
      <c r="K28" s="289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68</v>
      </c>
    </row>
    <row r="31" spans="2:4" s="9" customFormat="1" ht="15" customHeight="1">
      <c r="B31" s="10" t="s">
        <v>131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30" customHeight="1">
      <c r="B33" s="290"/>
      <c r="C33" s="290"/>
      <c r="D33" s="290"/>
      <c r="E33" s="290"/>
      <c r="F33" s="290"/>
      <c r="G33" s="290"/>
      <c r="H33" s="290"/>
      <c r="I33" s="290"/>
      <c r="J33" s="290"/>
      <c r="K33" s="290"/>
    </row>
    <row r="34" s="9" customFormat="1" ht="15" customHeight="1">
      <c r="B34" s="14"/>
    </row>
    <row r="35" spans="2:11" s="9" customFormat="1" ht="15" customHeight="1">
      <c r="B35" s="287"/>
      <c r="C35" s="287"/>
      <c r="D35" s="287"/>
      <c r="E35" s="287"/>
      <c r="F35" s="287"/>
      <c r="G35" s="287"/>
      <c r="H35" s="287"/>
      <c r="I35" s="287"/>
      <c r="J35" s="287"/>
      <c r="K35" s="287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  <row r="329" s="9" customFormat="1" ht="15" customHeight="1"/>
  </sheetData>
  <sheetProtection selectLockedCells="1"/>
  <mergeCells count="10">
    <mergeCell ref="B35:K35"/>
    <mergeCell ref="E24:K24"/>
    <mergeCell ref="E26:K26"/>
    <mergeCell ref="E28:K28"/>
    <mergeCell ref="E14:K14"/>
    <mergeCell ref="E15:K15"/>
    <mergeCell ref="E20:K20"/>
    <mergeCell ref="E22:K22"/>
    <mergeCell ref="B33:K33"/>
    <mergeCell ref="E16:K16"/>
  </mergeCells>
  <printOptions horizontalCentered="1"/>
  <pageMargins left="0.75" right="0.75" top="0.23" bottom="0.43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27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9" customWidth="1"/>
    <col min="3" max="3" width="55.28125" style="9" customWidth="1"/>
    <col min="4" max="7" width="20.7109375" style="9" customWidth="1"/>
    <col min="8" max="8" width="25.7109375" style="9" customWidth="1"/>
    <col min="9" max="9" width="20.7109375" style="9" customWidth="1"/>
    <col min="10" max="10" width="24.7109375" style="9" customWidth="1"/>
    <col min="11" max="16384" width="9.140625" style="9" customWidth="1"/>
  </cols>
  <sheetData>
    <row r="1" ht="15" customHeight="1">
      <c r="B1" s="15" t="s">
        <v>85</v>
      </c>
    </row>
    <row r="2" ht="15" customHeight="1"/>
    <row r="3" spans="2:63" ht="15" customHeight="1">
      <c r="B3" s="1" t="str">
        <f>+CONCATENATE('Naslovna strana'!$B$14," ",'Naslovna strana'!$E$14)</f>
        <v>Назив енергетског субјекта: </v>
      </c>
      <c r="C3" s="8"/>
      <c r="D3" s="8"/>
      <c r="E3" s="8"/>
      <c r="F3" s="8"/>
      <c r="G3" s="8"/>
      <c r="H3" s="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8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8"/>
      <c r="D4" s="8"/>
      <c r="E4" s="8"/>
      <c r="F4" s="8"/>
      <c r="G4" s="8"/>
      <c r="H4" s="8"/>
    </row>
    <row r="5" spans="2:8" ht="15" customHeight="1">
      <c r="B5" s="34" t="str">
        <f>+CONCATENATE('Naslovna strana'!$B$28," ",'Naslovna strana'!$E$28)</f>
        <v>Датум обраде: </v>
      </c>
      <c r="C5" s="8"/>
      <c r="D5" s="8"/>
      <c r="E5" s="8"/>
      <c r="F5" s="8"/>
      <c r="G5" s="8"/>
      <c r="H5" s="8"/>
    </row>
    <row r="8" spans="2:14" ht="15" customHeight="1">
      <c r="B8" s="323" t="s">
        <v>327</v>
      </c>
      <c r="C8" s="323"/>
      <c r="D8" s="323"/>
      <c r="E8" s="323"/>
      <c r="F8" s="323"/>
      <c r="G8" s="323"/>
      <c r="H8" s="323"/>
      <c r="I8" s="323"/>
      <c r="J8" s="323"/>
      <c r="K8" s="64"/>
      <c r="L8" s="64"/>
      <c r="M8" s="64"/>
      <c r="N8" s="64"/>
    </row>
    <row r="9" spans="2:12" ht="15" customHeight="1" thickBot="1">
      <c r="B9" s="64"/>
      <c r="C9" s="64"/>
      <c r="D9" s="64"/>
      <c r="E9" s="64"/>
      <c r="F9" s="64"/>
      <c r="G9" s="64"/>
      <c r="H9" s="64"/>
      <c r="I9" s="64"/>
      <c r="J9" s="45" t="s">
        <v>0</v>
      </c>
      <c r="K9" s="15"/>
      <c r="L9" s="15"/>
    </row>
    <row r="10" spans="2:10" s="155" customFormat="1" ht="15" customHeight="1" thickTop="1">
      <c r="B10" s="348" t="s">
        <v>141</v>
      </c>
      <c r="C10" s="350" t="s">
        <v>36</v>
      </c>
      <c r="D10" s="352" t="s">
        <v>317</v>
      </c>
      <c r="E10" s="352"/>
      <c r="F10" s="352"/>
      <c r="G10" s="352"/>
      <c r="H10" s="352"/>
      <c r="I10" s="352"/>
      <c r="J10" s="199">
        <f>'Naslovna strana'!E18</f>
        <v>0</v>
      </c>
    </row>
    <row r="11" spans="2:10" s="155" customFormat="1" ht="33.75" customHeight="1">
      <c r="B11" s="349"/>
      <c r="C11" s="351"/>
      <c r="D11" s="156" t="s">
        <v>153</v>
      </c>
      <c r="E11" s="156" t="s">
        <v>272</v>
      </c>
      <c r="F11" s="156" t="s">
        <v>82</v>
      </c>
      <c r="G11" s="157" t="s">
        <v>303</v>
      </c>
      <c r="H11" s="156" t="s">
        <v>271</v>
      </c>
      <c r="I11" s="156" t="s">
        <v>154</v>
      </c>
      <c r="J11" s="198" t="s">
        <v>260</v>
      </c>
    </row>
    <row r="12" spans="2:10" s="162" customFormat="1" ht="15" customHeight="1">
      <c r="B12" s="158" t="s">
        <v>155</v>
      </c>
      <c r="C12" s="159" t="s">
        <v>144</v>
      </c>
      <c r="D12" s="159" t="s">
        <v>145</v>
      </c>
      <c r="E12" s="159" t="s">
        <v>146</v>
      </c>
      <c r="F12" s="159" t="s">
        <v>147</v>
      </c>
      <c r="G12" s="159" t="s">
        <v>148</v>
      </c>
      <c r="H12" s="159" t="s">
        <v>151</v>
      </c>
      <c r="I12" s="160" t="s">
        <v>152</v>
      </c>
      <c r="J12" s="161" t="s">
        <v>270</v>
      </c>
    </row>
    <row r="13" spans="2:10" s="8" customFormat="1" ht="15" customHeight="1">
      <c r="B13" s="163" t="s">
        <v>1</v>
      </c>
      <c r="C13" s="164" t="s">
        <v>261</v>
      </c>
      <c r="D13" s="41">
        <f aca="true" t="shared" si="0" ref="D13:J13">D14+D15+D16+D17+D18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  <c r="J13" s="165">
        <f t="shared" si="0"/>
        <v>0</v>
      </c>
    </row>
    <row r="14" spans="2:10" ht="15" customHeight="1">
      <c r="B14" s="166" t="s">
        <v>6</v>
      </c>
      <c r="C14" s="167"/>
      <c r="D14" s="168"/>
      <c r="E14" s="168"/>
      <c r="F14" s="168"/>
      <c r="G14" s="168"/>
      <c r="H14" s="168"/>
      <c r="I14" s="168"/>
      <c r="J14" s="169">
        <f>D14+E14+F14+G14+H14+I14</f>
        <v>0</v>
      </c>
    </row>
    <row r="15" spans="2:10" ht="15" customHeight="1">
      <c r="B15" s="170" t="s">
        <v>7</v>
      </c>
      <c r="C15" s="167"/>
      <c r="D15" s="56"/>
      <c r="E15" s="56"/>
      <c r="F15" s="69"/>
      <c r="G15" s="69"/>
      <c r="H15" s="69"/>
      <c r="I15" s="69"/>
      <c r="J15" s="169">
        <f>D15+E15+F15+G15+H15+I15</f>
        <v>0</v>
      </c>
    </row>
    <row r="16" spans="2:10" ht="15" customHeight="1">
      <c r="B16" s="171" t="s">
        <v>8</v>
      </c>
      <c r="C16" s="167"/>
      <c r="D16" s="56"/>
      <c r="E16" s="56"/>
      <c r="F16" s="69"/>
      <c r="G16" s="69"/>
      <c r="H16" s="69"/>
      <c r="I16" s="69"/>
      <c r="J16" s="169">
        <f>D16+E16+F16+G16+H16+I16</f>
        <v>0</v>
      </c>
    </row>
    <row r="17" spans="2:10" ht="15" customHeight="1">
      <c r="B17" s="171" t="s">
        <v>52</v>
      </c>
      <c r="C17" s="167"/>
      <c r="D17" s="56"/>
      <c r="E17" s="56"/>
      <c r="F17" s="69"/>
      <c r="G17" s="69"/>
      <c r="H17" s="69"/>
      <c r="I17" s="69"/>
      <c r="J17" s="169">
        <f>D17+E17+F17+G17+H17+I17</f>
        <v>0</v>
      </c>
    </row>
    <row r="18" spans="2:10" ht="15" customHeight="1">
      <c r="B18" s="172" t="s">
        <v>14</v>
      </c>
      <c r="C18" s="167"/>
      <c r="D18" s="53"/>
      <c r="E18" s="53"/>
      <c r="F18" s="72"/>
      <c r="G18" s="72"/>
      <c r="H18" s="72"/>
      <c r="I18" s="72"/>
      <c r="J18" s="169">
        <f>D18+E18+F18+G18+H18+I18</f>
        <v>0</v>
      </c>
    </row>
    <row r="19" spans="2:10" ht="30" customHeight="1">
      <c r="B19" s="173" t="s">
        <v>2</v>
      </c>
      <c r="C19" s="54" t="s">
        <v>264</v>
      </c>
      <c r="D19" s="47">
        <f aca="true" t="shared" si="1" ref="D19:J19">D20+D21+D22+D23+D24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  <c r="J19" s="174">
        <f t="shared" si="1"/>
        <v>0</v>
      </c>
    </row>
    <row r="20" spans="2:10" ht="15" customHeight="1">
      <c r="B20" s="166" t="s">
        <v>64</v>
      </c>
      <c r="C20" s="167"/>
      <c r="D20" s="50"/>
      <c r="E20" s="50"/>
      <c r="F20" s="168"/>
      <c r="G20" s="168"/>
      <c r="H20" s="168"/>
      <c r="I20" s="168"/>
      <c r="J20" s="169">
        <f>D20+E20+F20+G20+H20+I20</f>
        <v>0</v>
      </c>
    </row>
    <row r="21" spans="2:10" ht="15" customHeight="1">
      <c r="B21" s="170" t="s">
        <v>65</v>
      </c>
      <c r="C21" s="167"/>
      <c r="D21" s="56"/>
      <c r="E21" s="56"/>
      <c r="F21" s="69"/>
      <c r="G21" s="69"/>
      <c r="H21" s="69"/>
      <c r="I21" s="69"/>
      <c r="J21" s="169">
        <f>D21+E21+F21+G21+H21+I21</f>
        <v>0</v>
      </c>
    </row>
    <row r="22" spans="2:10" ht="15" customHeight="1">
      <c r="B22" s="171" t="s">
        <v>76</v>
      </c>
      <c r="C22" s="167"/>
      <c r="D22" s="56"/>
      <c r="E22" s="56"/>
      <c r="F22" s="69"/>
      <c r="G22" s="69"/>
      <c r="H22" s="69"/>
      <c r="I22" s="69"/>
      <c r="J22" s="169">
        <f>D22+E22+F22+G22+H22+I22</f>
        <v>0</v>
      </c>
    </row>
    <row r="23" spans="2:10" ht="15" customHeight="1">
      <c r="B23" s="171" t="s">
        <v>110</v>
      </c>
      <c r="C23" s="167"/>
      <c r="D23" s="56"/>
      <c r="E23" s="56"/>
      <c r="F23" s="69"/>
      <c r="G23" s="69"/>
      <c r="H23" s="69"/>
      <c r="I23" s="69"/>
      <c r="J23" s="169">
        <f>D23+E23+F23+G23+H23+I23</f>
        <v>0</v>
      </c>
    </row>
    <row r="24" spans="2:10" ht="15" customHeight="1">
      <c r="B24" s="175" t="s">
        <v>116</v>
      </c>
      <c r="C24" s="167"/>
      <c r="D24" s="53"/>
      <c r="E24" s="53"/>
      <c r="F24" s="72"/>
      <c r="G24" s="72"/>
      <c r="H24" s="72"/>
      <c r="I24" s="72"/>
      <c r="J24" s="169">
        <f>D24+E24+F24+G24+H24+I24</f>
        <v>0</v>
      </c>
    </row>
    <row r="25" spans="2:10" s="40" customFormat="1" ht="15" customHeight="1">
      <c r="B25" s="176"/>
      <c r="C25" s="177" t="s">
        <v>83</v>
      </c>
      <c r="D25" s="178">
        <f aca="true" t="shared" si="2" ref="D25:J25">D13+D19</f>
        <v>0</v>
      </c>
      <c r="E25" s="178">
        <f t="shared" si="2"/>
        <v>0</v>
      </c>
      <c r="F25" s="178">
        <f t="shared" si="2"/>
        <v>0</v>
      </c>
      <c r="G25" s="178">
        <f t="shared" si="2"/>
        <v>0</v>
      </c>
      <c r="H25" s="178">
        <f t="shared" si="2"/>
        <v>0</v>
      </c>
      <c r="I25" s="178">
        <f t="shared" si="2"/>
        <v>0</v>
      </c>
      <c r="J25" s="179">
        <f t="shared" si="2"/>
        <v>0</v>
      </c>
    </row>
    <row r="26" spans="2:10" s="40" customFormat="1" ht="15" customHeight="1" thickBot="1">
      <c r="B26" s="180"/>
      <c r="C26" s="216" t="s">
        <v>158</v>
      </c>
      <c r="D26" s="181">
        <f>IF(J25=0,0,D25/J25)</f>
        <v>0</v>
      </c>
      <c r="E26" s="181">
        <f>IF(J25=0,0,E25/J25)</f>
        <v>0</v>
      </c>
      <c r="F26" s="181">
        <f>IF(J25=0,0,F25/J25)</f>
        <v>0</v>
      </c>
      <c r="G26" s="181">
        <f>IF(J25=0,0,G25/J25)</f>
        <v>0</v>
      </c>
      <c r="H26" s="181">
        <f>IF(J25=0,0,H25/J25)</f>
        <v>0</v>
      </c>
      <c r="I26" s="181">
        <f>IF(J25=0,0,I25/J25)</f>
        <v>0</v>
      </c>
      <c r="J26" s="182">
        <f>SUM(D26:I26)</f>
        <v>0</v>
      </c>
    </row>
    <row r="27" ht="15" customHeight="1" thickTop="1">
      <c r="B27" s="2" t="s">
        <v>86</v>
      </c>
    </row>
  </sheetData>
  <sheetProtection/>
  <mergeCells count="4">
    <mergeCell ref="B8:J8"/>
    <mergeCell ref="B10:B11"/>
    <mergeCell ref="C10:C11"/>
    <mergeCell ref="D10:I10"/>
  </mergeCells>
  <printOptions horizontalCentered="1"/>
  <pageMargins left="0.23" right="0.17" top="1.72" bottom="0.3" header="0.17" footer="0.16"/>
  <pageSetup fitToHeight="1" fitToWidth="1" horizontalDpi="600" verticalDpi="600" orientation="landscape" paperSize="9" scale="67" r:id="rId1"/>
  <headerFooter alignWithMargins="0">
    <oddFooter>&amp;R&amp;"Arial Narrow,Regular"Страна 1 од 1</oddFooter>
  </headerFooter>
  <ignoredErrors>
    <ignoredError sqref="B12:I12" numberStoredAsText="1"/>
    <ignoredError sqref="J1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140625" style="8" customWidth="1"/>
    <col min="3" max="3" width="69.57421875" style="9" customWidth="1"/>
    <col min="4" max="4" width="16.7109375" style="9" customWidth="1"/>
    <col min="5" max="16384" width="9.140625" style="9" customWidth="1"/>
  </cols>
  <sheetData>
    <row r="1" spans="2:3" ht="15" customHeight="1">
      <c r="B1" s="15" t="s">
        <v>85</v>
      </c>
      <c r="C1" s="64"/>
    </row>
    <row r="2" spans="1:3" ht="15" customHeight="1">
      <c r="A2" s="15"/>
      <c r="B2" s="9"/>
      <c r="C2" s="183"/>
    </row>
    <row r="3" spans="2:3" ht="15" customHeight="1">
      <c r="B3" s="1" t="str">
        <f>+CONCATENATE('Naslovna strana'!$B$14," ",'Naslovna strana'!$E$14)</f>
        <v>Назив енергетског субјекта: </v>
      </c>
      <c r="C3" s="184"/>
    </row>
    <row r="4" spans="2:3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184"/>
    </row>
    <row r="5" spans="2:3" ht="15" customHeight="1">
      <c r="B5" s="34" t="str">
        <f>+CONCATENATE('Naslovna strana'!$B$28," ",'Naslovna strana'!$E$28)</f>
        <v>Датум обраде: </v>
      </c>
      <c r="C5" s="64"/>
    </row>
    <row r="6" ht="15" customHeight="1">
      <c r="C6" s="64"/>
    </row>
    <row r="7" spans="2:4" ht="15" customHeight="1">
      <c r="B7" s="323" t="s">
        <v>328</v>
      </c>
      <c r="C7" s="323"/>
      <c r="D7" s="323"/>
    </row>
    <row r="8" ht="15" customHeight="1" thickBot="1">
      <c r="D8" s="45" t="s">
        <v>0</v>
      </c>
    </row>
    <row r="9" spans="2:4" s="162" customFormat="1" ht="15" customHeight="1" thickTop="1">
      <c r="B9" s="353" t="s">
        <v>141</v>
      </c>
      <c r="C9" s="355" t="s">
        <v>36</v>
      </c>
      <c r="D9" s="262">
        <f>'Naslovna strana'!E18</f>
        <v>0</v>
      </c>
    </row>
    <row r="10" spans="2:4" s="162" customFormat="1" ht="15" customHeight="1">
      <c r="B10" s="354"/>
      <c r="C10" s="356"/>
      <c r="D10" s="286" t="s">
        <v>140</v>
      </c>
    </row>
    <row r="11" spans="2:4" ht="15" customHeight="1">
      <c r="B11" s="185" t="s">
        <v>6</v>
      </c>
      <c r="C11" s="36" t="s">
        <v>121</v>
      </c>
      <c r="D11" s="107"/>
    </row>
    <row r="12" spans="2:4" ht="15" customHeight="1">
      <c r="B12" s="186" t="s">
        <v>7</v>
      </c>
      <c r="C12" s="52" t="s">
        <v>120</v>
      </c>
      <c r="D12" s="67"/>
    </row>
    <row r="13" spans="2:4" ht="15" customHeight="1" thickBot="1">
      <c r="B13" s="187" t="s">
        <v>8</v>
      </c>
      <c r="C13" s="188" t="s">
        <v>75</v>
      </c>
      <c r="D13" s="197">
        <f>D11+D12</f>
        <v>0</v>
      </c>
    </row>
    <row r="14" ht="15" customHeight="1" thickTop="1">
      <c r="B14" s="189"/>
    </row>
  </sheetData>
  <sheetProtection/>
  <mergeCells count="3">
    <mergeCell ref="B7:D7"/>
    <mergeCell ref="B9:B10"/>
    <mergeCell ref="C9:C10"/>
  </mergeCells>
  <printOptions horizontalCentered="1"/>
  <pageMargins left="0.22" right="0.17" top="2.13" bottom="0.27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32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1.7109375" style="9" customWidth="1"/>
    <col min="4" max="4" width="14.7109375" style="9" customWidth="1"/>
    <col min="5" max="8" width="16.7109375" style="9" customWidth="1"/>
    <col min="9" max="9" width="68.00390625" style="9" customWidth="1"/>
    <col min="10" max="16384" width="9.140625" style="9" customWidth="1"/>
  </cols>
  <sheetData>
    <row r="1" spans="2:64" ht="15" customHeight="1">
      <c r="B1" s="15" t="s">
        <v>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34" t="str">
        <f>+CONCATENATE('Naslovna strana'!$B$28," ",'Naslovna strana'!$E$28)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9" ht="15" customHeight="1">
      <c r="B8" s="294" t="s">
        <v>318</v>
      </c>
      <c r="C8" s="294"/>
      <c r="D8" s="294"/>
      <c r="E8" s="294"/>
      <c r="F8" s="294"/>
      <c r="G8" s="294"/>
      <c r="H8" s="294"/>
      <c r="I8" s="294"/>
    </row>
    <row r="9" spans="2:9" ht="15" customHeight="1" thickBot="1">
      <c r="B9" s="64"/>
      <c r="C9" s="122"/>
      <c r="D9" s="122"/>
      <c r="E9" s="123"/>
      <c r="F9" s="123"/>
      <c r="G9" s="123"/>
      <c r="H9" s="123"/>
      <c r="I9" s="123" t="s">
        <v>0</v>
      </c>
    </row>
    <row r="10" spans="2:9" ht="15" customHeight="1" thickTop="1">
      <c r="B10" s="309" t="s">
        <v>141</v>
      </c>
      <c r="C10" s="311" t="s">
        <v>36</v>
      </c>
      <c r="D10" s="311" t="s">
        <v>122</v>
      </c>
      <c r="E10" s="291">
        <f>'Naslovna strana'!E18</f>
        <v>0</v>
      </c>
      <c r="F10" s="291"/>
      <c r="G10" s="297" t="s">
        <v>228</v>
      </c>
      <c r="H10" s="292" t="s">
        <v>156</v>
      </c>
      <c r="I10" s="295" t="s">
        <v>142</v>
      </c>
    </row>
    <row r="11" spans="2:9" ht="30" customHeight="1">
      <c r="B11" s="310"/>
      <c r="C11" s="312"/>
      <c r="D11" s="312"/>
      <c r="E11" s="128" t="s">
        <v>239</v>
      </c>
      <c r="F11" s="129" t="s">
        <v>240</v>
      </c>
      <c r="G11" s="298"/>
      <c r="H11" s="293"/>
      <c r="I11" s="296"/>
    </row>
    <row r="12" spans="2:9" ht="15" customHeight="1">
      <c r="B12" s="16" t="s">
        <v>6</v>
      </c>
      <c r="C12" s="125" t="s">
        <v>123</v>
      </c>
      <c r="D12" s="17" t="s">
        <v>230</v>
      </c>
      <c r="E12" s="306">
        <f>'7. Ostvaren prihod'!P31</f>
        <v>0</v>
      </c>
      <c r="F12" s="32">
        <f>'2. Operativni troskovi'!E84</f>
        <v>0</v>
      </c>
      <c r="G12" s="299"/>
      <c r="H12" s="303">
        <f>IF(F21&gt;=35%,((F20-E12)*(1+G12)),((F22-E12)*(1+G12)))</f>
        <v>0</v>
      </c>
      <c r="I12" s="255"/>
    </row>
    <row r="13" spans="2:9" ht="15" customHeight="1">
      <c r="B13" s="18" t="s">
        <v>7</v>
      </c>
      <c r="C13" s="130" t="s">
        <v>124</v>
      </c>
      <c r="D13" s="20" t="s">
        <v>231</v>
      </c>
      <c r="E13" s="307"/>
      <c r="F13" s="71">
        <f>'4. Reg. sred. i amortizacija'!D28</f>
        <v>0</v>
      </c>
      <c r="G13" s="300"/>
      <c r="H13" s="304"/>
      <c r="I13" s="256"/>
    </row>
    <row r="14" spans="2:9" ht="15" customHeight="1">
      <c r="B14" s="18" t="s">
        <v>8</v>
      </c>
      <c r="C14" s="130" t="s">
        <v>167</v>
      </c>
      <c r="D14" s="20" t="s">
        <v>232</v>
      </c>
      <c r="E14" s="307"/>
      <c r="F14" s="131">
        <f>'3. Stopa prinosa'!E17</f>
        <v>0</v>
      </c>
      <c r="G14" s="300"/>
      <c r="H14" s="304"/>
      <c r="I14" s="256"/>
    </row>
    <row r="15" spans="2:9" ht="15" customHeight="1">
      <c r="B15" s="18" t="s">
        <v>52</v>
      </c>
      <c r="C15" s="130" t="s">
        <v>125</v>
      </c>
      <c r="D15" s="20" t="s">
        <v>233</v>
      </c>
      <c r="E15" s="307"/>
      <c r="F15" s="71">
        <f>'4. Reg. sred. i amortizacija'!D22</f>
        <v>0</v>
      </c>
      <c r="G15" s="300"/>
      <c r="H15" s="304"/>
      <c r="I15" s="256"/>
    </row>
    <row r="16" spans="2:9" ht="15" customHeight="1">
      <c r="B16" s="21" t="s">
        <v>14</v>
      </c>
      <c r="C16" s="132" t="s">
        <v>126</v>
      </c>
      <c r="D16" s="23" t="s">
        <v>234</v>
      </c>
      <c r="E16" s="307"/>
      <c r="F16" s="73">
        <f>'5. Ostali prihodi'!D24</f>
        <v>0</v>
      </c>
      <c r="G16" s="300"/>
      <c r="H16" s="304"/>
      <c r="I16" s="256"/>
    </row>
    <row r="17" spans="2:9" ht="15" customHeight="1">
      <c r="B17" s="21" t="s">
        <v>64</v>
      </c>
      <c r="C17" s="132" t="s">
        <v>168</v>
      </c>
      <c r="D17" s="23" t="s">
        <v>235</v>
      </c>
      <c r="E17" s="307"/>
      <c r="F17" s="73">
        <f>IF('6. Gubici u sistemu'!P13&lt;0,0,'6. Gubici u sistemu'!P13)</f>
        <v>0</v>
      </c>
      <c r="G17" s="300"/>
      <c r="H17" s="304"/>
      <c r="I17" s="256"/>
    </row>
    <row r="18" spans="2:9" ht="15" customHeight="1">
      <c r="B18" s="21" t="s">
        <v>65</v>
      </c>
      <c r="C18" s="24" t="s">
        <v>127</v>
      </c>
      <c r="D18" s="23" t="s">
        <v>236</v>
      </c>
      <c r="E18" s="307"/>
      <c r="F18" s="69"/>
      <c r="G18" s="300"/>
      <c r="H18" s="304"/>
      <c r="I18" s="257" t="s">
        <v>305</v>
      </c>
    </row>
    <row r="19" spans="2:9" ht="30" customHeight="1">
      <c r="B19" s="18" t="s">
        <v>76</v>
      </c>
      <c r="C19" s="37" t="s">
        <v>169</v>
      </c>
      <c r="D19" s="20" t="s">
        <v>237</v>
      </c>
      <c r="E19" s="307"/>
      <c r="F19" s="133">
        <f>'8. Razlika MOP i UMOP'!G15</f>
        <v>0</v>
      </c>
      <c r="G19" s="300"/>
      <c r="H19" s="304"/>
      <c r="I19" s="257"/>
    </row>
    <row r="20" spans="2:9" ht="15" customHeight="1">
      <c r="B20" s="217" t="s">
        <v>110</v>
      </c>
      <c r="C20" s="218" t="s">
        <v>143</v>
      </c>
      <c r="D20" s="219" t="s">
        <v>241</v>
      </c>
      <c r="E20" s="307"/>
      <c r="F20" s="73">
        <f>F12+F13+F14*F15-F16+F17+F18+F19</f>
        <v>0</v>
      </c>
      <c r="G20" s="300"/>
      <c r="H20" s="304"/>
      <c r="I20" s="256"/>
    </row>
    <row r="21" spans="2:9" ht="15" customHeight="1">
      <c r="B21" s="18" t="s">
        <v>116</v>
      </c>
      <c r="C21" s="19" t="s">
        <v>170</v>
      </c>
      <c r="D21" s="20" t="s">
        <v>238</v>
      </c>
      <c r="E21" s="307"/>
      <c r="F21" s="70"/>
      <c r="G21" s="300"/>
      <c r="H21" s="304"/>
      <c r="I21" s="256" t="s">
        <v>306</v>
      </c>
    </row>
    <row r="22" spans="2:9" ht="15" customHeight="1" thickBot="1">
      <c r="B22" s="28" t="s">
        <v>117</v>
      </c>
      <c r="C22" s="29" t="s">
        <v>157</v>
      </c>
      <c r="D22" s="30" t="s">
        <v>242</v>
      </c>
      <c r="E22" s="308"/>
      <c r="F22" s="31">
        <f>IF(AND(F20&lt;0,F21&lt;35%),F20,(IF(F21&gt;=35%,0,(F20-F17)*(2.28*F21+0.2)+F17)))</f>
        <v>0</v>
      </c>
      <c r="G22" s="301"/>
      <c r="H22" s="305"/>
      <c r="I22" s="258"/>
    </row>
    <row r="23" spans="2:8" ht="15" customHeight="1" thickTop="1">
      <c r="B23" s="302"/>
      <c r="C23" s="302"/>
      <c r="D23" s="302"/>
      <c r="E23" s="302"/>
      <c r="F23" s="302"/>
      <c r="G23" s="302"/>
      <c r="H23" s="302"/>
    </row>
    <row r="26" ht="15" customHeight="1">
      <c r="I26" s="121"/>
    </row>
    <row r="27" ht="15" customHeight="1">
      <c r="I27" s="121"/>
    </row>
    <row r="28" ht="15" customHeight="1">
      <c r="I28" s="121"/>
    </row>
    <row r="29" ht="15" customHeight="1">
      <c r="I29" s="121"/>
    </row>
    <row r="30" ht="15" customHeight="1">
      <c r="I30" s="121"/>
    </row>
    <row r="31" ht="15" customHeight="1">
      <c r="I31" s="121"/>
    </row>
    <row r="32" ht="15" customHeight="1">
      <c r="I32" s="121"/>
    </row>
  </sheetData>
  <sheetProtection/>
  <mergeCells count="12">
    <mergeCell ref="B23:H23"/>
    <mergeCell ref="H12:H22"/>
    <mergeCell ref="E12:E22"/>
    <mergeCell ref="B10:B11"/>
    <mergeCell ref="C10:C11"/>
    <mergeCell ref="D10:D11"/>
    <mergeCell ref="E10:F10"/>
    <mergeCell ref="H10:H11"/>
    <mergeCell ref="B8:I8"/>
    <mergeCell ref="I10:I11"/>
    <mergeCell ref="G10:G11"/>
    <mergeCell ref="G12:G22"/>
  </mergeCells>
  <printOptions horizontalCentered="1"/>
  <pageMargins left="0.2362204724409449" right="0.15748031496062992" top="2.06" bottom="0.31496062992125984" header="0.15748031496062992" footer="0.15748031496062992"/>
  <pageSetup fitToHeight="1" fitToWidth="1" horizontalDpi="600" verticalDpi="600" orientation="landscape" paperSize="9" scale="62" r:id="rId1"/>
  <headerFooter alignWithMargins="0">
    <oddFooter>&amp;R&amp;"Arial Narrow,Regular"Страна 1 од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4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39" customWidth="1"/>
    <col min="5" max="6" width="16.7109375" style="2" customWidth="1"/>
    <col min="7" max="7" width="10.7109375" style="2" customWidth="1"/>
    <col min="8" max="16384" width="9.140625" style="2" customWidth="1"/>
  </cols>
  <sheetData>
    <row r="1" spans="2:7" ht="15" customHeight="1">
      <c r="B1" s="15" t="s">
        <v>85</v>
      </c>
      <c r="C1" s="15"/>
      <c r="D1" s="42"/>
      <c r="E1" s="42"/>
      <c r="F1" s="42"/>
      <c r="G1" s="42"/>
    </row>
    <row r="2" spans="2:7" ht="15" customHeight="1">
      <c r="B2" s="9"/>
      <c r="C2" s="9"/>
      <c r="D2" s="42"/>
      <c r="E2" s="42"/>
      <c r="F2" s="42"/>
      <c r="G2" s="42"/>
    </row>
    <row r="3" spans="2:7" ht="15" customHeight="1">
      <c r="B3" s="1" t="str">
        <f>+CONCATENATE('Naslovna strana'!$B$14," ",'Naslovna strana'!$E$14)</f>
        <v>Назив енергетског субјекта: </v>
      </c>
      <c r="C3" s="1"/>
      <c r="D3" s="42"/>
      <c r="E3" s="42"/>
      <c r="F3" s="42"/>
      <c r="G3" s="42"/>
    </row>
    <row r="4" spans="2:7" ht="15" customHeight="1">
      <c r="B4" s="34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34"/>
      <c r="D4" s="2"/>
      <c r="E4" s="42"/>
      <c r="F4" s="42"/>
      <c r="G4" s="42"/>
    </row>
    <row r="5" spans="2:3" ht="15" customHeight="1">
      <c r="B5" s="34" t="str">
        <f>+CONCATENATE('Naslovna strana'!$B$28," ",'Naslovna strana'!$E$28)</f>
        <v>Датум обраде: </v>
      </c>
      <c r="C5" s="34"/>
    </row>
    <row r="6" spans="2:3" ht="15" customHeight="1">
      <c r="B6" s="34"/>
      <c r="C6" s="34"/>
    </row>
    <row r="7" spans="2:5" ht="15" customHeight="1">
      <c r="B7" s="315" t="s">
        <v>319</v>
      </c>
      <c r="C7" s="315"/>
      <c r="D7" s="315"/>
      <c r="E7" s="315"/>
    </row>
    <row r="8" spans="4:7" s="9" customFormat="1" ht="15" customHeight="1" thickBot="1">
      <c r="D8" s="44"/>
      <c r="E8" s="45" t="s">
        <v>0</v>
      </c>
      <c r="F8" s="45"/>
      <c r="G8" s="45"/>
    </row>
    <row r="9" spans="2:5" s="9" customFormat="1" ht="15" customHeight="1" thickTop="1">
      <c r="B9" s="316" t="s">
        <v>141</v>
      </c>
      <c r="C9" s="292" t="s">
        <v>179</v>
      </c>
      <c r="D9" s="292" t="s">
        <v>36</v>
      </c>
      <c r="E9" s="263">
        <f>'Naslovna strana'!E18</f>
        <v>0</v>
      </c>
    </row>
    <row r="10" spans="2:5" s="9" customFormat="1" ht="15" customHeight="1">
      <c r="B10" s="317"/>
      <c r="C10" s="318"/>
      <c r="D10" s="318"/>
      <c r="E10" s="264" t="s">
        <v>140</v>
      </c>
    </row>
    <row r="11" spans="2:5" s="9" customFormat="1" ht="15" customHeight="1">
      <c r="B11" s="215" t="s">
        <v>6</v>
      </c>
      <c r="C11" s="220">
        <v>50</v>
      </c>
      <c r="D11" s="46" t="s">
        <v>172</v>
      </c>
      <c r="E11" s="265"/>
    </row>
    <row r="12" spans="2:5" s="9" customFormat="1" ht="15" customHeight="1">
      <c r="B12" s="221" t="s">
        <v>7</v>
      </c>
      <c r="C12" s="222">
        <v>51</v>
      </c>
      <c r="D12" s="235" t="s">
        <v>276</v>
      </c>
      <c r="E12" s="174">
        <f>E13+E14+E17+E25+E26</f>
        <v>0</v>
      </c>
    </row>
    <row r="13" spans="2:5" s="9" customFormat="1" ht="15" customHeight="1">
      <c r="B13" s="65" t="s">
        <v>71</v>
      </c>
      <c r="C13" s="202">
        <v>511</v>
      </c>
      <c r="D13" s="49" t="s">
        <v>70</v>
      </c>
      <c r="E13" s="266"/>
    </row>
    <row r="14" spans="2:5" s="9" customFormat="1" ht="15" customHeight="1">
      <c r="B14" s="18" t="s">
        <v>73</v>
      </c>
      <c r="C14" s="203">
        <v>512</v>
      </c>
      <c r="D14" s="36" t="s">
        <v>37</v>
      </c>
      <c r="E14" s="267">
        <f>E15+E16</f>
        <v>0</v>
      </c>
    </row>
    <row r="15" spans="2:5" s="9" customFormat="1" ht="15" customHeight="1">
      <c r="B15" s="51" t="s">
        <v>111</v>
      </c>
      <c r="C15" s="204"/>
      <c r="D15" s="52" t="s">
        <v>87</v>
      </c>
      <c r="E15" s="265"/>
    </row>
    <row r="16" spans="2:5" s="9" customFormat="1" ht="15" customHeight="1">
      <c r="B16" s="51" t="s">
        <v>112</v>
      </c>
      <c r="C16" s="204"/>
      <c r="D16" s="52" t="s">
        <v>88</v>
      </c>
      <c r="E16" s="265"/>
    </row>
    <row r="17" spans="2:5" s="9" customFormat="1" ht="15" customHeight="1">
      <c r="B17" s="21" t="s">
        <v>43</v>
      </c>
      <c r="C17" s="204">
        <v>513</v>
      </c>
      <c r="D17" s="52" t="s">
        <v>15</v>
      </c>
      <c r="E17" s="268">
        <f>E18+E19+E20+E24</f>
        <v>0</v>
      </c>
    </row>
    <row r="18" spans="2:5" s="9" customFormat="1" ht="15" customHeight="1">
      <c r="B18" s="51" t="s">
        <v>113</v>
      </c>
      <c r="C18" s="204"/>
      <c r="D18" s="52" t="s">
        <v>89</v>
      </c>
      <c r="E18" s="265"/>
    </row>
    <row r="19" spans="2:5" s="9" customFormat="1" ht="15" customHeight="1">
      <c r="B19" s="51" t="s">
        <v>114</v>
      </c>
      <c r="C19" s="204"/>
      <c r="D19" s="52" t="s">
        <v>90</v>
      </c>
      <c r="E19" s="265"/>
    </row>
    <row r="20" spans="2:5" s="9" customFormat="1" ht="15" customHeight="1">
      <c r="B20" s="51" t="s">
        <v>115</v>
      </c>
      <c r="C20" s="204"/>
      <c r="D20" s="52" t="s">
        <v>132</v>
      </c>
      <c r="E20" s="269">
        <f>E22+E23</f>
        <v>0</v>
      </c>
    </row>
    <row r="21" spans="2:5" s="9" customFormat="1" ht="15" customHeight="1">
      <c r="B21" s="51" t="s">
        <v>175</v>
      </c>
      <c r="C21" s="204"/>
      <c r="D21" s="52" t="s">
        <v>168</v>
      </c>
      <c r="E21" s="265"/>
    </row>
    <row r="22" spans="2:5" s="9" customFormat="1" ht="15" customHeight="1">
      <c r="B22" s="51" t="s">
        <v>176</v>
      </c>
      <c r="C22" s="204"/>
      <c r="D22" s="236" t="s">
        <v>173</v>
      </c>
      <c r="E22" s="265"/>
    </row>
    <row r="23" spans="2:5" s="9" customFormat="1" ht="15" customHeight="1">
      <c r="B23" s="51" t="s">
        <v>177</v>
      </c>
      <c r="C23" s="204"/>
      <c r="D23" s="52" t="s">
        <v>174</v>
      </c>
      <c r="E23" s="265"/>
    </row>
    <row r="24" spans="2:5" s="9" customFormat="1" ht="15" customHeight="1">
      <c r="B24" s="35" t="s">
        <v>178</v>
      </c>
      <c r="C24" s="20"/>
      <c r="D24" s="36" t="s">
        <v>91</v>
      </c>
      <c r="E24" s="270"/>
    </row>
    <row r="25" spans="2:5" s="9" customFormat="1" ht="15" customHeight="1">
      <c r="B25" s="18" t="s">
        <v>44</v>
      </c>
      <c r="C25" s="20">
        <v>514</v>
      </c>
      <c r="D25" s="36" t="s">
        <v>267</v>
      </c>
      <c r="E25" s="270"/>
    </row>
    <row r="26" spans="2:5" s="9" customFormat="1" ht="15" customHeight="1">
      <c r="B26" s="25" t="s">
        <v>269</v>
      </c>
      <c r="C26" s="27">
        <v>515</v>
      </c>
      <c r="D26" s="205" t="s">
        <v>268</v>
      </c>
      <c r="E26" s="271"/>
    </row>
    <row r="27" spans="2:5" s="9" customFormat="1" ht="15" customHeight="1">
      <c r="B27" s="221" t="s">
        <v>8</v>
      </c>
      <c r="C27" s="222">
        <v>52</v>
      </c>
      <c r="D27" s="54" t="s">
        <v>16</v>
      </c>
      <c r="E27" s="174">
        <f>E28+E29+E30+E31+E32+E33+E34+E35</f>
        <v>0</v>
      </c>
    </row>
    <row r="28" spans="2:5" s="9" customFormat="1" ht="15" customHeight="1">
      <c r="B28" s="65" t="s">
        <v>9</v>
      </c>
      <c r="C28" s="202">
        <v>520</v>
      </c>
      <c r="D28" s="55" t="s">
        <v>72</v>
      </c>
      <c r="E28" s="272"/>
    </row>
    <row r="29" spans="2:5" s="9" customFormat="1" ht="15" customHeight="1">
      <c r="B29" s="18" t="s">
        <v>10</v>
      </c>
      <c r="C29" s="203">
        <v>521</v>
      </c>
      <c r="D29" s="37" t="s">
        <v>74</v>
      </c>
      <c r="E29" s="270"/>
    </row>
    <row r="30" spans="2:5" s="9" customFormat="1" ht="15" customHeight="1">
      <c r="B30" s="18" t="s">
        <v>11</v>
      </c>
      <c r="C30" s="203">
        <v>522</v>
      </c>
      <c r="D30" s="37" t="s">
        <v>38</v>
      </c>
      <c r="E30" s="270"/>
    </row>
    <row r="31" spans="2:5" s="9" customFormat="1" ht="15" customHeight="1">
      <c r="B31" s="18" t="s">
        <v>12</v>
      </c>
      <c r="C31" s="203">
        <v>523</v>
      </c>
      <c r="D31" s="37" t="s">
        <v>39</v>
      </c>
      <c r="E31" s="270"/>
    </row>
    <row r="32" spans="2:11" s="9" customFormat="1" ht="15" customHeight="1">
      <c r="B32" s="18" t="s">
        <v>13</v>
      </c>
      <c r="C32" s="203">
        <v>524</v>
      </c>
      <c r="D32" s="37" t="s">
        <v>40</v>
      </c>
      <c r="E32" s="270"/>
      <c r="K32" s="14"/>
    </row>
    <row r="33" spans="2:5" s="9" customFormat="1" ht="15" customHeight="1">
      <c r="B33" s="18" t="s">
        <v>49</v>
      </c>
      <c r="C33" s="203">
        <v>525</v>
      </c>
      <c r="D33" s="37" t="s">
        <v>41</v>
      </c>
      <c r="E33" s="270"/>
    </row>
    <row r="34" spans="2:5" s="9" customFormat="1" ht="15" customHeight="1">
      <c r="B34" s="18" t="s">
        <v>50</v>
      </c>
      <c r="C34" s="203">
        <v>526</v>
      </c>
      <c r="D34" s="237" t="s">
        <v>277</v>
      </c>
      <c r="E34" s="270"/>
    </row>
    <row r="35" spans="2:5" s="9" customFormat="1" ht="15" customHeight="1">
      <c r="B35" s="21" t="s">
        <v>51</v>
      </c>
      <c r="C35" s="204">
        <v>529</v>
      </c>
      <c r="D35" s="22" t="s">
        <v>42</v>
      </c>
      <c r="E35" s="268">
        <f>E36+E37+E38+E39+E40+E41</f>
        <v>0</v>
      </c>
    </row>
    <row r="36" spans="2:5" s="9" customFormat="1" ht="15" customHeight="1">
      <c r="B36" s="35" t="s">
        <v>181</v>
      </c>
      <c r="C36" s="203"/>
      <c r="D36" s="37" t="s">
        <v>92</v>
      </c>
      <c r="E36" s="270"/>
    </row>
    <row r="37" spans="2:5" s="9" customFormat="1" ht="15" customHeight="1">
      <c r="B37" s="35" t="s">
        <v>182</v>
      </c>
      <c r="C37" s="203"/>
      <c r="D37" s="37" t="s">
        <v>93</v>
      </c>
      <c r="E37" s="270"/>
    </row>
    <row r="38" spans="2:5" s="9" customFormat="1" ht="15" customHeight="1">
      <c r="B38" s="51" t="s">
        <v>183</v>
      </c>
      <c r="C38" s="204"/>
      <c r="D38" s="22" t="s">
        <v>94</v>
      </c>
      <c r="E38" s="265"/>
    </row>
    <row r="39" spans="2:5" s="9" customFormat="1" ht="15" customHeight="1">
      <c r="B39" s="51" t="s">
        <v>185</v>
      </c>
      <c r="C39" s="204"/>
      <c r="D39" s="22" t="s">
        <v>180</v>
      </c>
      <c r="E39" s="265"/>
    </row>
    <row r="40" spans="2:5" s="9" customFormat="1" ht="15" customHeight="1">
      <c r="B40" s="51" t="s">
        <v>184</v>
      </c>
      <c r="C40" s="204"/>
      <c r="D40" s="22" t="s">
        <v>133</v>
      </c>
      <c r="E40" s="265"/>
    </row>
    <row r="41" spans="2:5" s="9" customFormat="1" ht="15" customHeight="1">
      <c r="B41" s="38" t="s">
        <v>186</v>
      </c>
      <c r="C41" s="223"/>
      <c r="D41" s="26" t="s">
        <v>95</v>
      </c>
      <c r="E41" s="271"/>
    </row>
    <row r="42" spans="2:5" s="9" customFormat="1" ht="15" customHeight="1">
      <c r="B42" s="221" t="s">
        <v>52</v>
      </c>
      <c r="C42" s="222">
        <v>53</v>
      </c>
      <c r="D42" s="54" t="s">
        <v>17</v>
      </c>
      <c r="E42" s="174">
        <f>E43+E44+E47+E50+E56+E57+E58+E59+E60</f>
        <v>0</v>
      </c>
    </row>
    <row r="43" spans="2:5" s="9" customFormat="1" ht="15" customHeight="1">
      <c r="B43" s="65" t="s">
        <v>56</v>
      </c>
      <c r="C43" s="202">
        <v>530</v>
      </c>
      <c r="D43" s="55" t="s">
        <v>45</v>
      </c>
      <c r="E43" s="272"/>
    </row>
    <row r="44" spans="2:5" s="9" customFormat="1" ht="15" customHeight="1">
      <c r="B44" s="18" t="s">
        <v>57</v>
      </c>
      <c r="C44" s="203">
        <v>531</v>
      </c>
      <c r="D44" s="37" t="s">
        <v>19</v>
      </c>
      <c r="E44" s="267">
        <f>E45+E46</f>
        <v>0</v>
      </c>
    </row>
    <row r="45" spans="2:5" s="9" customFormat="1" ht="15" customHeight="1">
      <c r="B45" s="35" t="s">
        <v>187</v>
      </c>
      <c r="C45" s="203"/>
      <c r="D45" s="37" t="s">
        <v>134</v>
      </c>
      <c r="E45" s="270"/>
    </row>
    <row r="46" spans="2:5" s="9" customFormat="1" ht="15" customHeight="1">
      <c r="B46" s="35" t="s">
        <v>188</v>
      </c>
      <c r="C46" s="203"/>
      <c r="D46" s="37" t="s">
        <v>96</v>
      </c>
      <c r="E46" s="270"/>
    </row>
    <row r="47" spans="2:5" s="9" customFormat="1" ht="15" customHeight="1">
      <c r="B47" s="18" t="s">
        <v>58</v>
      </c>
      <c r="C47" s="203">
        <v>532</v>
      </c>
      <c r="D47" s="37" t="s">
        <v>18</v>
      </c>
      <c r="E47" s="267">
        <f>E48+E49</f>
        <v>0</v>
      </c>
    </row>
    <row r="48" spans="2:5" s="9" customFormat="1" ht="15" customHeight="1">
      <c r="B48" s="35" t="s">
        <v>102</v>
      </c>
      <c r="C48" s="203"/>
      <c r="D48" s="37" t="s">
        <v>135</v>
      </c>
      <c r="E48" s="270"/>
    </row>
    <row r="49" spans="2:5" s="9" customFormat="1" ht="15" customHeight="1">
      <c r="B49" s="35" t="s">
        <v>104</v>
      </c>
      <c r="C49" s="203"/>
      <c r="D49" s="37" t="s">
        <v>97</v>
      </c>
      <c r="E49" s="270"/>
    </row>
    <row r="50" spans="2:5" s="9" customFormat="1" ht="15" customHeight="1">
      <c r="B50" s="18" t="s">
        <v>59</v>
      </c>
      <c r="C50" s="203">
        <v>533</v>
      </c>
      <c r="D50" s="37" t="s">
        <v>20</v>
      </c>
      <c r="E50" s="267">
        <f>E51+E52+E53+E54+E55</f>
        <v>0</v>
      </c>
    </row>
    <row r="51" spans="2:5" s="9" customFormat="1" ht="15" customHeight="1">
      <c r="B51" s="35" t="s">
        <v>190</v>
      </c>
      <c r="C51" s="203"/>
      <c r="D51" s="37" t="s">
        <v>136</v>
      </c>
      <c r="E51" s="270"/>
    </row>
    <row r="52" spans="2:5" s="9" customFormat="1" ht="15" customHeight="1">
      <c r="B52" s="35" t="s">
        <v>191</v>
      </c>
      <c r="C52" s="203"/>
      <c r="D52" s="37" t="s">
        <v>189</v>
      </c>
      <c r="E52" s="270"/>
    </row>
    <row r="53" spans="2:5" s="9" customFormat="1" ht="30" customHeight="1">
      <c r="B53" s="35" t="s">
        <v>192</v>
      </c>
      <c r="C53" s="203"/>
      <c r="D53" s="237" t="s">
        <v>274</v>
      </c>
      <c r="E53" s="270"/>
    </row>
    <row r="54" spans="2:5" s="9" customFormat="1" ht="15" customHeight="1">
      <c r="B54" s="35" t="s">
        <v>262</v>
      </c>
      <c r="C54" s="203"/>
      <c r="D54" s="37" t="s">
        <v>193</v>
      </c>
      <c r="E54" s="270"/>
    </row>
    <row r="55" spans="2:5" s="9" customFormat="1" ht="15" customHeight="1">
      <c r="B55" s="35" t="s">
        <v>275</v>
      </c>
      <c r="C55" s="203"/>
      <c r="D55" s="37" t="s">
        <v>98</v>
      </c>
      <c r="E55" s="270"/>
    </row>
    <row r="56" spans="2:5" s="9" customFormat="1" ht="15" customHeight="1">
      <c r="B56" s="18" t="s">
        <v>60</v>
      </c>
      <c r="C56" s="203">
        <v>534</v>
      </c>
      <c r="D56" s="37" t="s">
        <v>46</v>
      </c>
      <c r="E56" s="270"/>
    </row>
    <row r="57" spans="2:5" s="9" customFormat="1" ht="15" customHeight="1">
      <c r="B57" s="18" t="s">
        <v>61</v>
      </c>
      <c r="C57" s="203">
        <v>535</v>
      </c>
      <c r="D57" s="37" t="s">
        <v>21</v>
      </c>
      <c r="E57" s="270"/>
    </row>
    <row r="58" spans="2:5" s="9" customFormat="1" ht="15" customHeight="1">
      <c r="B58" s="18" t="s">
        <v>62</v>
      </c>
      <c r="C58" s="203">
        <v>536</v>
      </c>
      <c r="D58" s="37" t="s">
        <v>47</v>
      </c>
      <c r="E58" s="270"/>
    </row>
    <row r="59" spans="2:5" s="9" customFormat="1" ht="15" customHeight="1">
      <c r="B59" s="21" t="s">
        <v>63</v>
      </c>
      <c r="C59" s="204">
        <v>537</v>
      </c>
      <c r="D59" s="22" t="s">
        <v>137</v>
      </c>
      <c r="E59" s="265"/>
    </row>
    <row r="60" spans="2:5" s="9" customFormat="1" ht="15" customHeight="1">
      <c r="B60" s="21" t="s">
        <v>194</v>
      </c>
      <c r="C60" s="204">
        <v>539</v>
      </c>
      <c r="D60" s="22" t="s">
        <v>48</v>
      </c>
      <c r="E60" s="273"/>
    </row>
    <row r="61" spans="2:5" s="9" customFormat="1" ht="15" customHeight="1">
      <c r="B61" s="221" t="s">
        <v>14</v>
      </c>
      <c r="C61" s="222">
        <v>55</v>
      </c>
      <c r="D61" s="54" t="s">
        <v>22</v>
      </c>
      <c r="E61" s="174">
        <f>E62+E68+E69+E73+E74+E75+E78+E79</f>
        <v>0</v>
      </c>
    </row>
    <row r="62" spans="2:5" s="9" customFormat="1" ht="15" customHeight="1">
      <c r="B62" s="65" t="s">
        <v>195</v>
      </c>
      <c r="C62" s="202">
        <v>550</v>
      </c>
      <c r="D62" s="55" t="s">
        <v>23</v>
      </c>
      <c r="E62" s="274">
        <f>E63+E64+E65+E66+E67</f>
        <v>0</v>
      </c>
    </row>
    <row r="63" spans="2:5" s="9" customFormat="1" ht="30" customHeight="1">
      <c r="B63" s="48" t="s">
        <v>196</v>
      </c>
      <c r="C63" s="202"/>
      <c r="D63" s="55" t="s">
        <v>215</v>
      </c>
      <c r="E63" s="272"/>
    </row>
    <row r="64" spans="2:5" s="9" customFormat="1" ht="15" customHeight="1">
      <c r="B64" s="48" t="s">
        <v>197</v>
      </c>
      <c r="C64" s="202"/>
      <c r="D64" s="55" t="s">
        <v>100</v>
      </c>
      <c r="E64" s="272"/>
    </row>
    <row r="65" spans="2:5" s="9" customFormat="1" ht="15" customHeight="1">
      <c r="B65" s="48" t="s">
        <v>198</v>
      </c>
      <c r="C65" s="202"/>
      <c r="D65" s="55" t="s">
        <v>138</v>
      </c>
      <c r="E65" s="272"/>
    </row>
    <row r="66" spans="2:5" s="9" customFormat="1" ht="15" customHeight="1">
      <c r="B66" s="48" t="s">
        <v>199</v>
      </c>
      <c r="C66" s="202"/>
      <c r="D66" s="37" t="s">
        <v>99</v>
      </c>
      <c r="E66" s="272"/>
    </row>
    <row r="67" spans="2:5" s="9" customFormat="1" ht="15" customHeight="1">
      <c r="B67" s="48" t="s">
        <v>200</v>
      </c>
      <c r="C67" s="202"/>
      <c r="D67" s="55" t="s">
        <v>101</v>
      </c>
      <c r="E67" s="272"/>
    </row>
    <row r="68" spans="2:5" s="9" customFormat="1" ht="15" customHeight="1">
      <c r="B68" s="18" t="s">
        <v>201</v>
      </c>
      <c r="C68" s="203">
        <v>551</v>
      </c>
      <c r="D68" s="37" t="s">
        <v>24</v>
      </c>
      <c r="E68" s="270"/>
    </row>
    <row r="69" spans="2:5" s="9" customFormat="1" ht="15" customHeight="1">
      <c r="B69" s="18" t="s">
        <v>202</v>
      </c>
      <c r="C69" s="203">
        <v>552</v>
      </c>
      <c r="D69" s="37" t="s">
        <v>25</v>
      </c>
      <c r="E69" s="267">
        <f>E70+E71+E72</f>
        <v>0</v>
      </c>
    </row>
    <row r="70" spans="2:5" s="9" customFormat="1" ht="15" customHeight="1">
      <c r="B70" s="35" t="s">
        <v>203</v>
      </c>
      <c r="C70" s="203"/>
      <c r="D70" s="37" t="s">
        <v>103</v>
      </c>
      <c r="E70" s="270"/>
    </row>
    <row r="71" spans="2:5" s="9" customFormat="1" ht="15" customHeight="1">
      <c r="B71" s="35" t="s">
        <v>204</v>
      </c>
      <c r="C71" s="203"/>
      <c r="D71" s="37" t="s">
        <v>105</v>
      </c>
      <c r="E71" s="270"/>
    </row>
    <row r="72" spans="2:5" s="9" customFormat="1" ht="15" customHeight="1">
      <c r="B72" s="35" t="s">
        <v>205</v>
      </c>
      <c r="C72" s="203"/>
      <c r="D72" s="37" t="s">
        <v>106</v>
      </c>
      <c r="E72" s="270"/>
    </row>
    <row r="73" spans="2:5" s="9" customFormat="1" ht="15" customHeight="1">
      <c r="B73" s="18" t="s">
        <v>206</v>
      </c>
      <c r="C73" s="203">
        <v>553</v>
      </c>
      <c r="D73" s="37" t="s">
        <v>26</v>
      </c>
      <c r="E73" s="270"/>
    </row>
    <row r="74" spans="2:5" s="9" customFormat="1" ht="15" customHeight="1">
      <c r="B74" s="18" t="s">
        <v>207</v>
      </c>
      <c r="C74" s="203">
        <v>554</v>
      </c>
      <c r="D74" s="37" t="s">
        <v>53</v>
      </c>
      <c r="E74" s="270"/>
    </row>
    <row r="75" spans="2:5" s="9" customFormat="1" ht="15" customHeight="1">
      <c r="B75" s="18" t="s">
        <v>208</v>
      </c>
      <c r="C75" s="203">
        <v>555</v>
      </c>
      <c r="D75" s="37" t="s">
        <v>54</v>
      </c>
      <c r="E75" s="267">
        <f>E76+E77</f>
        <v>0</v>
      </c>
    </row>
    <row r="76" spans="2:5" s="9" customFormat="1" ht="15" customHeight="1">
      <c r="B76" s="35" t="s">
        <v>209</v>
      </c>
      <c r="C76" s="203"/>
      <c r="D76" s="37" t="s">
        <v>107</v>
      </c>
      <c r="E76" s="270"/>
    </row>
    <row r="77" spans="2:5" s="9" customFormat="1" ht="15" customHeight="1">
      <c r="B77" s="35" t="s">
        <v>263</v>
      </c>
      <c r="C77" s="203"/>
      <c r="D77" s="37" t="s">
        <v>108</v>
      </c>
      <c r="E77" s="270"/>
    </row>
    <row r="78" spans="2:5" s="9" customFormat="1" ht="15" customHeight="1">
      <c r="B78" s="18" t="s">
        <v>210</v>
      </c>
      <c r="C78" s="203">
        <v>556</v>
      </c>
      <c r="D78" s="37" t="s">
        <v>55</v>
      </c>
      <c r="E78" s="270"/>
    </row>
    <row r="79" spans="2:5" s="9" customFormat="1" ht="15" customHeight="1">
      <c r="B79" s="18" t="s">
        <v>211</v>
      </c>
      <c r="C79" s="203">
        <v>559</v>
      </c>
      <c r="D79" s="37" t="s">
        <v>27</v>
      </c>
      <c r="E79" s="267">
        <f>E80+E81+E82</f>
        <v>0</v>
      </c>
    </row>
    <row r="80" spans="2:5" s="9" customFormat="1" ht="15" customHeight="1">
      <c r="B80" s="35" t="s">
        <v>212</v>
      </c>
      <c r="C80" s="203"/>
      <c r="D80" s="37" t="s">
        <v>139</v>
      </c>
      <c r="E80" s="270"/>
    </row>
    <row r="81" spans="2:5" s="9" customFormat="1" ht="15" customHeight="1">
      <c r="B81" s="35" t="s">
        <v>213</v>
      </c>
      <c r="C81" s="203"/>
      <c r="D81" s="37" t="s">
        <v>216</v>
      </c>
      <c r="E81" s="270"/>
    </row>
    <row r="82" spans="2:5" s="9" customFormat="1" ht="15" customHeight="1">
      <c r="B82" s="38" t="s">
        <v>214</v>
      </c>
      <c r="C82" s="223"/>
      <c r="D82" s="26" t="s">
        <v>109</v>
      </c>
      <c r="E82" s="271"/>
    </row>
    <row r="83" spans="2:5" s="9" customFormat="1" ht="30" customHeight="1">
      <c r="B83" s="224" t="s">
        <v>64</v>
      </c>
      <c r="C83" s="225"/>
      <c r="D83" s="57" t="s">
        <v>149</v>
      </c>
      <c r="E83" s="275"/>
    </row>
    <row r="84" spans="2:5" s="9" customFormat="1" ht="15" customHeight="1">
      <c r="B84" s="226" t="s">
        <v>65</v>
      </c>
      <c r="C84" s="227"/>
      <c r="D84" s="58" t="s">
        <v>255</v>
      </c>
      <c r="E84" s="276">
        <f>E11+E12+E27+E42+E61+E83</f>
        <v>0</v>
      </c>
    </row>
    <row r="85" spans="2:5" ht="15" customHeight="1" thickBot="1">
      <c r="B85" s="60" t="s">
        <v>76</v>
      </c>
      <c r="C85" s="228"/>
      <c r="D85" s="59" t="s">
        <v>254</v>
      </c>
      <c r="E85" s="277">
        <f>E84-E81</f>
        <v>0</v>
      </c>
    </row>
    <row r="86" ht="15" customHeight="1" thickTop="1"/>
    <row r="87" spans="2:6" ht="15" customHeight="1">
      <c r="B87" s="323" t="s">
        <v>304</v>
      </c>
      <c r="C87" s="323"/>
      <c r="D87" s="323"/>
      <c r="E87" s="323"/>
      <c r="F87" s="40"/>
    </row>
    <row r="88" ht="15" customHeight="1" thickBot="1"/>
    <row r="89" spans="2:7" s="43" customFormat="1" ht="15" customHeight="1" thickTop="1">
      <c r="B89" s="319" t="s">
        <v>141</v>
      </c>
      <c r="C89" s="321" t="s">
        <v>36</v>
      </c>
      <c r="D89" s="321"/>
      <c r="E89" s="259">
        <f>'Naslovna strana'!E18</f>
        <v>0</v>
      </c>
      <c r="G89" s="233"/>
    </row>
    <row r="90" spans="2:5" ht="15" customHeight="1">
      <c r="B90" s="320"/>
      <c r="C90" s="322"/>
      <c r="D90" s="322"/>
      <c r="E90" s="260" t="s">
        <v>140</v>
      </c>
    </row>
    <row r="91" spans="2:5" ht="15" customHeight="1" thickBot="1">
      <c r="B91" s="60" t="s">
        <v>6</v>
      </c>
      <c r="C91" s="313" t="s">
        <v>227</v>
      </c>
      <c r="D91" s="314"/>
      <c r="E91" s="61"/>
    </row>
    <row r="92" ht="15" customHeight="1" thickTop="1"/>
    <row r="94" ht="15" customHeight="1">
      <c r="D94" s="39">
        <f>D93*1.25%</f>
        <v>0</v>
      </c>
    </row>
  </sheetData>
  <sheetProtection/>
  <mergeCells count="8">
    <mergeCell ref="C91:D91"/>
    <mergeCell ref="B7:E7"/>
    <mergeCell ref="B9:B10"/>
    <mergeCell ref="D9:D10"/>
    <mergeCell ref="C9:C10"/>
    <mergeCell ref="B89:B90"/>
    <mergeCell ref="C89:D90"/>
    <mergeCell ref="B87:E87"/>
  </mergeCells>
  <printOptions horizontalCentered="1"/>
  <pageMargins left="0.1968503937007874" right="0.15748031496062992" top="0.2755905511811024" bottom="0.31496062992125984" header="0.15748031496062992" footer="0.15748031496062992"/>
  <pageSetup fitToHeight="1" fitToWidth="1" horizontalDpi="600" verticalDpi="600" orientation="portrait" scale="54" r:id="rId1"/>
  <headerFooter alignWithMargins="0">
    <oddFooter>&amp;R&amp;"Arial Narrow,Regular"Страна &amp;P од &amp;N</oddFooter>
  </headerFooter>
  <ignoredErrors>
    <ignoredError sqref="E12 E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8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7.421875" style="9" customWidth="1"/>
    <col min="4" max="4" width="45.28125" style="9" customWidth="1"/>
    <col min="5" max="6" width="29.8515625" style="9" customWidth="1"/>
    <col min="7" max="11" width="8.8515625" style="9" customWidth="1"/>
    <col min="12" max="12" width="19.57421875" style="9" customWidth="1"/>
    <col min="13" max="13" width="20.7109375" style="9" customWidth="1"/>
    <col min="14" max="16384" width="8.8515625" style="9" customWidth="1"/>
  </cols>
  <sheetData>
    <row r="1" spans="2:66" ht="15" customHeight="1">
      <c r="B1" s="15" t="s">
        <v>85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5:66" ht="15" customHeight="1">
      <c r="E2" s="40"/>
      <c r="F2" s="40"/>
      <c r="G2" s="121"/>
      <c r="H2" s="121"/>
      <c r="I2" s="1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15" customHeight="1">
      <c r="B3" s="1" t="str">
        <f>+CONCATENATE('Naslovna strana'!$B$14," ",'Naslovna strana'!$E$14)</f>
        <v>Назив енергетског субјекта: </v>
      </c>
      <c r="E3" s="40"/>
      <c r="F3" s="40"/>
      <c r="G3" s="121"/>
      <c r="H3" s="121"/>
      <c r="I3" s="1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9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E4" s="40"/>
      <c r="F4" s="40"/>
      <c r="G4" s="40"/>
      <c r="H4" s="40"/>
      <c r="I4" s="40"/>
    </row>
    <row r="5" spans="2:9" ht="15" customHeight="1">
      <c r="B5" s="34" t="str">
        <f>+CONCATENATE('Naslovna strana'!$B$28," ",'Naslovna strana'!$E$28)</f>
        <v>Датум обраде: </v>
      </c>
      <c r="C5" s="62"/>
      <c r="D5" s="62"/>
      <c r="E5" s="201"/>
      <c r="F5" s="201"/>
      <c r="G5" s="40"/>
      <c r="H5" s="40"/>
      <c r="I5" s="40"/>
    </row>
    <row r="6" spans="3:9" ht="15" customHeight="1">
      <c r="C6" s="62"/>
      <c r="D6" s="62"/>
      <c r="E6" s="201"/>
      <c r="F6" s="201"/>
      <c r="G6" s="40"/>
      <c r="H6" s="40"/>
      <c r="I6" s="40"/>
    </row>
    <row r="7" spans="3:9" ht="15" customHeight="1">
      <c r="C7" s="62"/>
      <c r="D7" s="62"/>
      <c r="E7" s="201"/>
      <c r="F7" s="201"/>
      <c r="G7" s="40"/>
      <c r="H7" s="40"/>
      <c r="I7" s="40"/>
    </row>
    <row r="8" spans="2:6" ht="15" customHeight="1">
      <c r="B8" s="294" t="s">
        <v>320</v>
      </c>
      <c r="C8" s="294"/>
      <c r="D8" s="294"/>
      <c r="E8" s="294"/>
      <c r="F8" s="230"/>
    </row>
    <row r="9" spans="3:16" ht="15" customHeight="1" thickBot="1">
      <c r="C9" s="63"/>
      <c r="D9" s="63"/>
      <c r="E9" s="45" t="s">
        <v>28</v>
      </c>
      <c r="F9" s="45"/>
      <c r="L9" s="1"/>
      <c r="M9" s="1"/>
      <c r="N9" s="1"/>
      <c r="O9" s="1"/>
      <c r="P9" s="1"/>
    </row>
    <row r="10" spans="2:15" ht="15" customHeight="1" thickTop="1">
      <c r="B10" s="316" t="s">
        <v>141</v>
      </c>
      <c r="C10" s="324" t="s">
        <v>36</v>
      </c>
      <c r="D10" s="325"/>
      <c r="E10" s="278">
        <f>'Naslovna strana'!E18</f>
        <v>0</v>
      </c>
      <c r="K10" s="1"/>
      <c r="L10" s="1"/>
      <c r="M10" s="1"/>
      <c r="N10" s="1"/>
      <c r="O10" s="1"/>
    </row>
    <row r="11" spans="2:15" ht="15" customHeight="1">
      <c r="B11" s="317"/>
      <c r="C11" s="326"/>
      <c r="D11" s="327"/>
      <c r="E11" s="279" t="s">
        <v>217</v>
      </c>
      <c r="K11" s="1"/>
      <c r="L11" s="1"/>
      <c r="M11" s="1"/>
      <c r="N11" s="1"/>
      <c r="O11" s="1"/>
    </row>
    <row r="12" spans="2:5" ht="15" customHeight="1">
      <c r="B12" s="16" t="s">
        <v>6</v>
      </c>
      <c r="C12" s="206" t="s">
        <v>218</v>
      </c>
      <c r="D12" s="207"/>
      <c r="E12" s="280"/>
    </row>
    <row r="13" spans="2:7" ht="15" customHeight="1">
      <c r="B13" s="18" t="s">
        <v>7</v>
      </c>
      <c r="C13" s="208" t="s">
        <v>219</v>
      </c>
      <c r="D13" s="209"/>
      <c r="E13" s="281"/>
      <c r="F13" s="1"/>
      <c r="G13" s="1"/>
    </row>
    <row r="14" spans="2:7" ht="15" customHeight="1">
      <c r="B14" s="18" t="s">
        <v>8</v>
      </c>
      <c r="C14" s="208" t="s">
        <v>128</v>
      </c>
      <c r="D14" s="209"/>
      <c r="E14" s="282">
        <v>0.4</v>
      </c>
      <c r="F14" s="1"/>
      <c r="G14" s="1"/>
    </row>
    <row r="15" spans="2:7" ht="15" customHeight="1">
      <c r="B15" s="18" t="s">
        <v>52</v>
      </c>
      <c r="C15" s="208" t="s">
        <v>129</v>
      </c>
      <c r="D15" s="209"/>
      <c r="E15" s="282">
        <v>0.6</v>
      </c>
      <c r="F15" s="1"/>
      <c r="G15" s="1"/>
    </row>
    <row r="16" spans="2:7" ht="15" customHeight="1">
      <c r="B16" s="25" t="s">
        <v>14</v>
      </c>
      <c r="C16" s="210" t="s">
        <v>130</v>
      </c>
      <c r="D16" s="211"/>
      <c r="E16" s="283">
        <v>0.15</v>
      </c>
      <c r="F16" s="1"/>
      <c r="G16" s="1"/>
    </row>
    <row r="17" spans="2:7" ht="15" customHeight="1" thickBot="1">
      <c r="B17" s="28" t="s">
        <v>64</v>
      </c>
      <c r="C17" s="212" t="s">
        <v>258</v>
      </c>
      <c r="D17" s="213"/>
      <c r="E17" s="284">
        <f>ROUND((E12*E14/(1-E16)+E13*E15),4)</f>
        <v>0</v>
      </c>
      <c r="F17" s="1"/>
      <c r="G17" s="1"/>
    </row>
    <row r="18" spans="3:8" ht="15" customHeight="1" thickTop="1">
      <c r="C18" s="1"/>
      <c r="D18" s="1"/>
      <c r="E18" s="1"/>
      <c r="F18" s="33"/>
      <c r="G18" s="1"/>
      <c r="H18" s="1"/>
    </row>
  </sheetData>
  <sheetProtection/>
  <mergeCells count="3">
    <mergeCell ref="B8:E8"/>
    <mergeCell ref="B10:B11"/>
    <mergeCell ref="C10:D11"/>
  </mergeCells>
  <printOptions horizontalCentered="1"/>
  <pageMargins left="0.17" right="0.17" top="2" bottom="0.38" header="0.5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8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76" customWidth="1"/>
    <col min="2" max="2" width="9.140625" style="76" customWidth="1"/>
    <col min="3" max="3" width="86.8515625" style="76" customWidth="1"/>
    <col min="4" max="4" width="16.7109375" style="76" customWidth="1"/>
    <col min="5" max="16384" width="9.140625" style="76" customWidth="1"/>
  </cols>
  <sheetData>
    <row r="1" ht="15" customHeight="1">
      <c r="B1" s="75" t="s">
        <v>85</v>
      </c>
    </row>
    <row r="3" ht="15" customHeight="1">
      <c r="B3" s="77" t="str">
        <f>+CONCATENATE('Naslovna strana'!$B$14," ",'Naslovna strana'!$E$14)</f>
        <v>Назив енергетског субјекта: </v>
      </c>
    </row>
    <row r="4" ht="15" customHeight="1">
      <c r="B4" s="75" t="str">
        <f>+CONCATENATE('Naslovna strana'!$B$11," ",'Naslovna strana'!$C$11)</f>
        <v>Енергетска делатност: Транспорт и управљање транспортним системом за природни гас</v>
      </c>
    </row>
    <row r="5" ht="15" customHeight="1">
      <c r="B5" s="75" t="str">
        <f>+CONCATENATE('Naslovna strana'!$B$28," ",'Naslovna strana'!$E$28)</f>
        <v>Датум обраде: </v>
      </c>
    </row>
    <row r="8" spans="2:4" ht="15" customHeight="1">
      <c r="B8" s="328" t="s">
        <v>321</v>
      </c>
      <c r="C8" s="328"/>
      <c r="D8" s="328"/>
    </row>
    <row r="9" spans="2:4" ht="15" customHeight="1" thickBot="1">
      <c r="B9" s="78"/>
      <c r="C9" s="79"/>
      <c r="D9" s="80" t="s">
        <v>0</v>
      </c>
    </row>
    <row r="10" spans="2:4" ht="15" customHeight="1" thickTop="1">
      <c r="B10" s="329" t="s">
        <v>141</v>
      </c>
      <c r="C10" s="331" t="s">
        <v>36</v>
      </c>
      <c r="D10" s="229">
        <f>'Naslovna strana'!E18</f>
        <v>0</v>
      </c>
    </row>
    <row r="11" spans="2:4" ht="15" customHeight="1">
      <c r="B11" s="330"/>
      <c r="C11" s="332"/>
      <c r="D11" s="81" t="s">
        <v>140</v>
      </c>
    </row>
    <row r="12" spans="2:4" ht="15" customHeight="1">
      <c r="B12" s="82" t="s">
        <v>6</v>
      </c>
      <c r="C12" s="83" t="s">
        <v>308</v>
      </c>
      <c r="D12" s="84"/>
    </row>
    <row r="13" spans="2:5" ht="15" customHeight="1">
      <c r="B13" s="85" t="s">
        <v>7</v>
      </c>
      <c r="C13" s="86" t="s">
        <v>309</v>
      </c>
      <c r="D13" s="87"/>
      <c r="E13" s="77"/>
    </row>
    <row r="14" spans="2:5" ht="28.5" customHeight="1">
      <c r="B14" s="88" t="s">
        <v>8</v>
      </c>
      <c r="C14" s="89" t="s">
        <v>310</v>
      </c>
      <c r="D14" s="90"/>
      <c r="E14" s="77"/>
    </row>
    <row r="15" spans="2:5" ht="15" customHeight="1">
      <c r="B15" s="91" t="s">
        <v>52</v>
      </c>
      <c r="C15" s="92" t="s">
        <v>311</v>
      </c>
      <c r="D15" s="93">
        <f>D12-D13-D14</f>
        <v>0</v>
      </c>
      <c r="E15" s="77"/>
    </row>
    <row r="16" spans="2:5" ht="15" customHeight="1">
      <c r="B16" s="91"/>
      <c r="C16" s="92"/>
      <c r="D16" s="94"/>
      <c r="E16" s="77"/>
    </row>
    <row r="17" spans="2:5" ht="15" customHeight="1">
      <c r="B17" s="91" t="s">
        <v>14</v>
      </c>
      <c r="C17" s="95" t="s">
        <v>316</v>
      </c>
      <c r="D17" s="96"/>
      <c r="E17" s="77"/>
    </row>
    <row r="18" spans="2:5" ht="15" customHeight="1">
      <c r="B18" s="91" t="s">
        <v>64</v>
      </c>
      <c r="C18" s="86" t="s">
        <v>312</v>
      </c>
      <c r="D18" s="96"/>
      <c r="E18" s="77"/>
    </row>
    <row r="19" spans="2:5" ht="30" customHeight="1">
      <c r="B19" s="91" t="s">
        <v>65</v>
      </c>
      <c r="C19" s="89" t="s">
        <v>313</v>
      </c>
      <c r="D19" s="96"/>
      <c r="E19" s="77"/>
    </row>
    <row r="20" spans="2:5" ht="15" customHeight="1">
      <c r="B20" s="91" t="s">
        <v>76</v>
      </c>
      <c r="C20" s="92" t="s">
        <v>314</v>
      </c>
      <c r="D20" s="93">
        <f>D17-D18-D19</f>
        <v>0</v>
      </c>
      <c r="E20" s="77"/>
    </row>
    <row r="21" spans="2:5" ht="15" customHeight="1">
      <c r="B21" s="97"/>
      <c r="C21" s="98"/>
      <c r="D21" s="99"/>
      <c r="E21" s="77"/>
    </row>
    <row r="22" spans="2:5" ht="15" customHeight="1" thickBot="1">
      <c r="B22" s="100" t="s">
        <v>110</v>
      </c>
      <c r="C22" s="101" t="s">
        <v>315</v>
      </c>
      <c r="D22" s="102">
        <f>(D15+D20)/2</f>
        <v>0</v>
      </c>
      <c r="E22" s="77"/>
    </row>
    <row r="23" ht="15" customHeight="1" thickTop="1"/>
    <row r="24" spans="2:4" ht="15" customHeight="1">
      <c r="B24" s="328" t="s">
        <v>322</v>
      </c>
      <c r="C24" s="328"/>
      <c r="D24" s="328"/>
    </row>
    <row r="25" spans="2:4" ht="15" customHeight="1" thickBot="1">
      <c r="B25" s="78"/>
      <c r="C25" s="79"/>
      <c r="D25" s="80" t="s">
        <v>0</v>
      </c>
    </row>
    <row r="26" spans="2:4" ht="15" customHeight="1" thickTop="1">
      <c r="B26" s="329" t="s">
        <v>141</v>
      </c>
      <c r="C26" s="331" t="s">
        <v>36</v>
      </c>
      <c r="D26" s="229">
        <f>'Naslovna strana'!E18</f>
        <v>0</v>
      </c>
    </row>
    <row r="27" spans="2:4" ht="15" customHeight="1">
      <c r="B27" s="330"/>
      <c r="C27" s="332"/>
      <c r="D27" s="81" t="s">
        <v>140</v>
      </c>
    </row>
    <row r="28" spans="2:4" ht="15" customHeight="1" thickBot="1">
      <c r="B28" s="241" t="s">
        <v>6</v>
      </c>
      <c r="C28" s="242" t="s">
        <v>124</v>
      </c>
      <c r="D28" s="243"/>
    </row>
    <row r="29" ht="15" customHeight="1" thickTop="1"/>
  </sheetData>
  <sheetProtection/>
  <mergeCells count="6">
    <mergeCell ref="B8:D8"/>
    <mergeCell ref="B10:B11"/>
    <mergeCell ref="C10:C11"/>
    <mergeCell ref="B24:D24"/>
    <mergeCell ref="B26:B27"/>
    <mergeCell ref="C26:C27"/>
  </mergeCells>
  <printOptions horizontalCentered="1"/>
  <pageMargins left="0.25" right="0.25" top="2.99" bottom="0.75" header="0.3" footer="0.3"/>
  <pageSetup fitToHeight="1" fitToWidth="1" horizontalDpi="600" verticalDpi="600" orientation="portrait" paperSize="9" scale="89" r:id="rId1"/>
  <headerFooter alignWithMargins="0">
    <oddFooter>&amp;R&amp;"Arial Narrow,Regular"Страна 1 од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19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64" customWidth="1"/>
    <col min="3" max="3" width="56.421875" style="2" customWidth="1"/>
    <col min="4" max="4" width="16.7109375" style="2" customWidth="1"/>
    <col min="5" max="16384" width="8.8515625" style="9" customWidth="1"/>
  </cols>
  <sheetData>
    <row r="1" spans="2:62" ht="15" customHeight="1">
      <c r="B1" s="15" t="s">
        <v>85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4" t="str">
        <f>+CONCATENATE('Naslovna strana'!$B$28," ",'Naslovna strana'!$E$28)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3:4" ht="15" customHeight="1">
      <c r="C6" s="1"/>
      <c r="D6" s="9"/>
    </row>
    <row r="7" spans="3:4" ht="15" customHeight="1">
      <c r="C7" s="1"/>
      <c r="D7" s="9"/>
    </row>
    <row r="8" spans="2:4" s="13" customFormat="1" ht="15" customHeight="1">
      <c r="B8" s="294" t="s">
        <v>323</v>
      </c>
      <c r="C8" s="294"/>
      <c r="D8" s="294"/>
    </row>
    <row r="9" spans="2:4" s="13" customFormat="1" ht="15" customHeight="1" thickBot="1">
      <c r="B9" s="42"/>
      <c r="C9" s="103"/>
      <c r="D9" s="104" t="s">
        <v>0</v>
      </c>
    </row>
    <row r="10" spans="2:4" s="13" customFormat="1" ht="15" customHeight="1" thickTop="1">
      <c r="B10" s="333" t="s">
        <v>141</v>
      </c>
      <c r="C10" s="335" t="s">
        <v>36</v>
      </c>
      <c r="D10" s="261">
        <f>'Naslovna strana'!E18</f>
        <v>0</v>
      </c>
    </row>
    <row r="11" spans="2:4" s="13" customFormat="1" ht="15" customHeight="1">
      <c r="B11" s="334"/>
      <c r="C11" s="336"/>
      <c r="D11" s="285" t="s">
        <v>140</v>
      </c>
    </row>
    <row r="12" spans="2:4" s="13" customFormat="1" ht="30" customHeight="1">
      <c r="B12" s="105" t="s">
        <v>6</v>
      </c>
      <c r="C12" s="106" t="s">
        <v>226</v>
      </c>
      <c r="D12" s="107"/>
    </row>
    <row r="13" spans="2:4" s="13" customFormat="1" ht="15" customHeight="1">
      <c r="B13" s="109" t="s">
        <v>7</v>
      </c>
      <c r="C13" s="110" t="s">
        <v>225</v>
      </c>
      <c r="D13" s="66"/>
    </row>
    <row r="14" spans="2:4" s="13" customFormat="1" ht="15" customHeight="1">
      <c r="B14" s="109" t="s">
        <v>8</v>
      </c>
      <c r="C14" s="110" t="s">
        <v>150</v>
      </c>
      <c r="D14" s="66"/>
    </row>
    <row r="15" spans="2:4" s="13" customFormat="1" ht="15" customHeight="1">
      <c r="B15" s="109" t="s">
        <v>52</v>
      </c>
      <c r="C15" s="190" t="s">
        <v>278</v>
      </c>
      <c r="D15" s="66"/>
    </row>
    <row r="16" spans="2:4" s="13" customFormat="1" ht="15" customHeight="1">
      <c r="B16" s="109" t="s">
        <v>14</v>
      </c>
      <c r="C16" s="110" t="s">
        <v>224</v>
      </c>
      <c r="D16" s="66"/>
    </row>
    <row r="17" spans="2:4" s="13" customFormat="1" ht="30" customHeight="1">
      <c r="B17" s="109" t="s">
        <v>64</v>
      </c>
      <c r="C17" s="110" t="s">
        <v>223</v>
      </c>
      <c r="D17" s="66"/>
    </row>
    <row r="18" spans="2:4" s="13" customFormat="1" ht="15" customHeight="1">
      <c r="B18" s="109" t="s">
        <v>65</v>
      </c>
      <c r="C18" s="110" t="s">
        <v>222</v>
      </c>
      <c r="D18" s="66"/>
    </row>
    <row r="19" spans="2:4" s="13" customFormat="1" ht="15" customHeight="1">
      <c r="B19" s="109" t="s">
        <v>76</v>
      </c>
      <c r="C19" s="110" t="s">
        <v>221</v>
      </c>
      <c r="D19" s="66"/>
    </row>
    <row r="20" spans="2:4" s="13" customFormat="1" ht="15" customHeight="1">
      <c r="B20" s="109" t="s">
        <v>110</v>
      </c>
      <c r="C20" s="110" t="s">
        <v>220</v>
      </c>
      <c r="D20" s="66"/>
    </row>
    <row r="21" spans="2:4" s="13" customFormat="1" ht="15" customHeight="1">
      <c r="B21" s="111" t="s">
        <v>116</v>
      </c>
      <c r="C21" s="112" t="s">
        <v>229</v>
      </c>
      <c r="D21" s="67"/>
    </row>
    <row r="22" spans="2:4" s="13" customFormat="1" ht="15" customHeight="1">
      <c r="B22" s="111" t="s">
        <v>117</v>
      </c>
      <c r="C22" s="190" t="s">
        <v>279</v>
      </c>
      <c r="D22" s="234">
        <f>IF('6. Gubici u sistemu'!P13&gt;0,0,('6. Gubici u sistemu'!P13*-1))</f>
        <v>0</v>
      </c>
    </row>
    <row r="23" spans="2:4" s="13" customFormat="1" ht="15" customHeight="1">
      <c r="B23" s="113" t="s">
        <v>118</v>
      </c>
      <c r="C23" s="114" t="s">
        <v>29</v>
      </c>
      <c r="D23" s="68"/>
    </row>
    <row r="24" spans="2:4" s="13" customFormat="1" ht="15" customHeight="1" thickBot="1">
      <c r="B24" s="115" t="s">
        <v>265</v>
      </c>
      <c r="C24" s="116" t="s">
        <v>266</v>
      </c>
      <c r="D24" s="74">
        <f>D12+D13+D14+D15+D16+D17+D18+D19+D20+D21+D22+D23</f>
        <v>0</v>
      </c>
    </row>
    <row r="25" spans="2:4" s="13" customFormat="1" ht="15" customHeight="1" thickTop="1">
      <c r="B25" s="42"/>
      <c r="C25" s="108"/>
      <c r="D25" s="117"/>
    </row>
    <row r="26" spans="2:4" s="13" customFormat="1" ht="15" customHeight="1">
      <c r="B26" s="42"/>
      <c r="C26" s="118"/>
      <c r="D26" s="11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  <row r="169" spans="3:4" ht="15" customHeight="1">
      <c r="C169" s="9"/>
      <c r="D169" s="9"/>
    </row>
    <row r="170" spans="3:4" ht="15" customHeight="1">
      <c r="C170" s="9"/>
      <c r="D170" s="9"/>
    </row>
    <row r="171" spans="3:4" ht="15" customHeight="1">
      <c r="C171" s="9"/>
      <c r="D171" s="9"/>
    </row>
    <row r="172" spans="3:4" ht="15" customHeight="1">
      <c r="C172" s="9"/>
      <c r="D172" s="9"/>
    </row>
    <row r="173" spans="3:4" ht="15" customHeight="1">
      <c r="C173" s="9"/>
      <c r="D173" s="9"/>
    </row>
    <row r="174" spans="3:4" ht="15" customHeight="1">
      <c r="C174" s="9"/>
      <c r="D174" s="9"/>
    </row>
    <row r="175" spans="3:4" ht="15" customHeight="1">
      <c r="C175" s="9"/>
      <c r="D175" s="9"/>
    </row>
    <row r="176" spans="3:4" ht="15" customHeight="1">
      <c r="C176" s="9"/>
      <c r="D176" s="9"/>
    </row>
    <row r="177" spans="3:4" ht="15" customHeight="1">
      <c r="C177" s="9"/>
      <c r="D177" s="9"/>
    </row>
    <row r="178" spans="3:4" ht="15" customHeight="1">
      <c r="C178" s="9"/>
      <c r="D178" s="9"/>
    </row>
    <row r="179" spans="3:4" ht="15" customHeight="1">
      <c r="C179" s="9"/>
      <c r="D179" s="9"/>
    </row>
    <row r="180" spans="3:4" ht="15" customHeight="1">
      <c r="C180" s="9"/>
      <c r="D180" s="9"/>
    </row>
    <row r="181" spans="3:4" ht="15" customHeight="1">
      <c r="C181" s="9"/>
      <c r="D181" s="9"/>
    </row>
    <row r="182" spans="3:4" ht="15" customHeight="1">
      <c r="C182" s="9"/>
      <c r="D182" s="9"/>
    </row>
    <row r="183" spans="3:4" ht="15" customHeight="1">
      <c r="C183" s="9"/>
      <c r="D183" s="9"/>
    </row>
    <row r="184" spans="3:4" ht="15" customHeight="1">
      <c r="C184" s="9"/>
      <c r="D184" s="9"/>
    </row>
    <row r="185" spans="3:4" ht="15" customHeight="1">
      <c r="C185" s="9"/>
      <c r="D185" s="9"/>
    </row>
    <row r="186" spans="3:4" ht="15" customHeight="1">
      <c r="C186" s="9"/>
      <c r="D186" s="9"/>
    </row>
    <row r="187" spans="3:4" ht="15" customHeight="1">
      <c r="C187" s="9"/>
      <c r="D187" s="9"/>
    </row>
    <row r="188" spans="3:4" ht="15" customHeight="1">
      <c r="C188" s="9"/>
      <c r="D188" s="9"/>
    </row>
    <row r="189" spans="3:4" ht="15" customHeight="1">
      <c r="C189" s="9"/>
      <c r="D189" s="9"/>
    </row>
    <row r="190" spans="3:4" ht="15" customHeight="1">
      <c r="C190" s="9"/>
      <c r="D190" s="9"/>
    </row>
  </sheetData>
  <sheetProtection/>
  <mergeCells count="3">
    <mergeCell ref="B8:D8"/>
    <mergeCell ref="B10:B11"/>
    <mergeCell ref="C10:C11"/>
  </mergeCells>
  <printOptions horizontalCentered="1"/>
  <pageMargins left="0.31" right="0.3" top="1.58" bottom="0.21" header="0.17" footer="0.17"/>
  <pageSetup fitToHeight="1" fitToWidth="1" horizontalDpi="600" verticalDpi="600" orientation="landscape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8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40" customWidth="1"/>
    <col min="2" max="2" width="9.140625" style="64" customWidth="1"/>
    <col min="3" max="3" width="56.421875" style="40" customWidth="1"/>
    <col min="4" max="16" width="12.7109375" style="40" customWidth="1"/>
    <col min="17" max="16384" width="8.8515625" style="40" customWidth="1"/>
  </cols>
  <sheetData>
    <row r="1" spans="2:63" ht="15" customHeight="1">
      <c r="B1" s="120" t="s">
        <v>85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</row>
    <row r="2" spans="2:63" ht="15" customHeight="1">
      <c r="B2" s="4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</row>
    <row r="3" spans="2:63" ht="15" customHeight="1">
      <c r="B3" s="121" t="str">
        <f>+CONCATENATE('Naslovna strana'!$B$14," ",'Naslovna strana'!$E$14)</f>
        <v>Назив енергетског субјекта: 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</row>
    <row r="4" spans="2:63" ht="15" customHeight="1">
      <c r="B4" s="120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</row>
    <row r="5" spans="2:63" ht="15" customHeight="1">
      <c r="B5" s="120" t="str">
        <f>+CONCATENATE('Naslovna strana'!$B$28," ",'Naslovna strana'!$E$28)</f>
        <v>Датум обраде: 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</row>
    <row r="6" spans="3:4" ht="15" customHeight="1">
      <c r="C6" s="121"/>
      <c r="D6" s="121"/>
    </row>
    <row r="7" spans="3:4" ht="15" customHeight="1">
      <c r="C7" s="127"/>
      <c r="D7" s="127"/>
    </row>
    <row r="8" spans="2:16" ht="15" customHeight="1">
      <c r="B8" s="323" t="s">
        <v>324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</row>
    <row r="9" ht="15" customHeight="1" thickBot="1"/>
    <row r="10" spans="2:16" ht="26.25" thickTop="1">
      <c r="B10" s="135" t="s">
        <v>141</v>
      </c>
      <c r="C10" s="124" t="s">
        <v>36</v>
      </c>
      <c r="D10" s="124" t="s">
        <v>159</v>
      </c>
      <c r="E10" s="124" t="s">
        <v>160</v>
      </c>
      <c r="F10" s="124" t="s">
        <v>77</v>
      </c>
      <c r="G10" s="124" t="s">
        <v>78</v>
      </c>
      <c r="H10" s="124" t="s">
        <v>79</v>
      </c>
      <c r="I10" s="124" t="s">
        <v>80</v>
      </c>
      <c r="J10" s="136" t="s">
        <v>81</v>
      </c>
      <c r="K10" s="136" t="s">
        <v>161</v>
      </c>
      <c r="L10" s="136" t="s">
        <v>162</v>
      </c>
      <c r="M10" s="136" t="s">
        <v>163</v>
      </c>
      <c r="N10" s="136" t="s">
        <v>164</v>
      </c>
      <c r="O10" s="136" t="s">
        <v>165</v>
      </c>
      <c r="P10" s="137">
        <f>'Naslovna strana'!E18</f>
        <v>0</v>
      </c>
    </row>
    <row r="11" spans="2:16" ht="27.75">
      <c r="B11" s="138" t="s">
        <v>6</v>
      </c>
      <c r="C11" s="125" t="s">
        <v>244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>
        <f>SUM(D11:O11)</f>
        <v>0</v>
      </c>
    </row>
    <row r="12" spans="2:16" ht="27.75">
      <c r="B12" s="142" t="s">
        <v>7</v>
      </c>
      <c r="C12" s="126" t="s">
        <v>245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49">
        <f>IF(P11=0,0,P13/P11*1000)</f>
        <v>0</v>
      </c>
    </row>
    <row r="13" spans="2:16" ht="15" customHeight="1" thickBot="1">
      <c r="B13" s="150" t="s">
        <v>8</v>
      </c>
      <c r="C13" s="151" t="s">
        <v>243</v>
      </c>
      <c r="D13" s="152">
        <f>D11*D12/1000</f>
        <v>0</v>
      </c>
      <c r="E13" s="152">
        <f aca="true" t="shared" si="0" ref="E13:O13">E11*E12/1000</f>
        <v>0</v>
      </c>
      <c r="F13" s="152">
        <f t="shared" si="0"/>
        <v>0</v>
      </c>
      <c r="G13" s="152">
        <f t="shared" si="0"/>
        <v>0</v>
      </c>
      <c r="H13" s="152">
        <f t="shared" si="0"/>
        <v>0</v>
      </c>
      <c r="I13" s="152">
        <f t="shared" si="0"/>
        <v>0</v>
      </c>
      <c r="J13" s="152">
        <f t="shared" si="0"/>
        <v>0</v>
      </c>
      <c r="K13" s="152">
        <f t="shared" si="0"/>
        <v>0</v>
      </c>
      <c r="L13" s="152">
        <f t="shared" si="0"/>
        <v>0</v>
      </c>
      <c r="M13" s="152">
        <f t="shared" si="0"/>
        <v>0</v>
      </c>
      <c r="N13" s="152">
        <f t="shared" si="0"/>
        <v>0</v>
      </c>
      <c r="O13" s="152">
        <f t="shared" si="0"/>
        <v>0</v>
      </c>
      <c r="P13" s="153">
        <f>SUM(D13:O13)</f>
        <v>0</v>
      </c>
    </row>
    <row r="14" spans="2:18" ht="15" customHeight="1" thickTop="1">
      <c r="B14" s="337" t="s">
        <v>273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196"/>
      <c r="R14" s="196"/>
    </row>
    <row r="15" ht="15" customHeight="1"/>
    <row r="16" ht="15" customHeight="1">
      <c r="B16" s="195"/>
    </row>
    <row r="17" ht="15" customHeight="1"/>
    <row r="18" ht="15" customHeight="1">
      <c r="B18" s="19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2">
    <mergeCell ref="B14:P14"/>
    <mergeCell ref="B8:P8"/>
  </mergeCells>
  <printOptions/>
  <pageMargins left="0.17" right="0.17" top="2.64" bottom="0.53" header="0.3" footer="0.3"/>
  <pageSetup fitToHeight="1" fitToWidth="1" horizontalDpi="600" verticalDpi="600" orientation="landscape" paperSize="9" scale="64" r:id="rId1"/>
  <headerFooter>
    <oddFooter>&amp;R&amp;"Arial Narrow,Regular"Страна 1 од 1</oddFooter>
  </headerFooter>
  <ignoredErrors>
    <ignoredError sqref="P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33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00390625" style="9" customWidth="1"/>
    <col min="3" max="3" width="79.421875" style="9" customWidth="1"/>
    <col min="4" max="16" width="9.7109375" style="9" customWidth="1"/>
    <col min="17" max="16384" width="9.140625" style="9" customWidth="1"/>
  </cols>
  <sheetData>
    <row r="1" spans="2:65" ht="15" customHeight="1">
      <c r="B1" s="15" t="s">
        <v>85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7:65" ht="1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strana'!$B$14," ",'Naslovna strana'!$E$14)</f>
        <v>Назив енергетског субјекта: 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ht="15" customHeight="1">
      <c r="B5" s="34" t="str">
        <f>+CONCATENATE('Naslovna strana'!$B$28," ",'Naslovna strana'!$E$28)</f>
        <v>Датум обраде: 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ht="15" customHeight="1"/>
    <row r="7" ht="15" customHeight="1"/>
    <row r="8" spans="2:16" s="40" customFormat="1" ht="15" customHeight="1">
      <c r="B8" s="294" t="s">
        <v>325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</row>
    <row r="9" spans="2:9" s="40" customFormat="1" ht="15" customHeight="1" thickBot="1">
      <c r="B9" s="134"/>
      <c r="C9" s="134"/>
      <c r="D9" s="134"/>
      <c r="E9" s="134"/>
      <c r="F9" s="134"/>
      <c r="G9" s="134"/>
      <c r="H9" s="134"/>
      <c r="I9" s="134"/>
    </row>
    <row r="10" spans="2:16" s="40" customFormat="1" ht="26.25" thickTop="1">
      <c r="B10" s="135" t="s">
        <v>141</v>
      </c>
      <c r="C10" s="124" t="s">
        <v>36</v>
      </c>
      <c r="D10" s="124" t="s">
        <v>159</v>
      </c>
      <c r="E10" s="124" t="s">
        <v>160</v>
      </c>
      <c r="F10" s="124" t="s">
        <v>77</v>
      </c>
      <c r="G10" s="124" t="s">
        <v>78</v>
      </c>
      <c r="H10" s="124" t="s">
        <v>79</v>
      </c>
      <c r="I10" s="124" t="s">
        <v>80</v>
      </c>
      <c r="J10" s="136" t="s">
        <v>81</v>
      </c>
      <c r="K10" s="136" t="s">
        <v>161</v>
      </c>
      <c r="L10" s="136" t="s">
        <v>162</v>
      </c>
      <c r="M10" s="136" t="s">
        <v>163</v>
      </c>
      <c r="N10" s="136" t="s">
        <v>164</v>
      </c>
      <c r="O10" s="136" t="s">
        <v>165</v>
      </c>
      <c r="P10" s="137">
        <f>'Naslovna strana'!E18</f>
        <v>0</v>
      </c>
    </row>
    <row r="11" spans="2:16" s="40" customFormat="1" ht="15" customHeight="1">
      <c r="B11" s="138" t="s">
        <v>6</v>
      </c>
      <c r="C11" s="139" t="s">
        <v>259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>
        <f>SUM(D11:O11)</f>
        <v>0</v>
      </c>
    </row>
    <row r="12" spans="2:16" s="40" customFormat="1" ht="15" customHeight="1">
      <c r="B12" s="142" t="s">
        <v>7</v>
      </c>
      <c r="C12" s="143" t="s">
        <v>256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5">
        <f>SUM(D12:O12)</f>
        <v>0</v>
      </c>
    </row>
    <row r="13" spans="2:16" s="40" customFormat="1" ht="15" customHeight="1">
      <c r="B13" s="142" t="s">
        <v>8</v>
      </c>
      <c r="C13" s="146" t="s">
        <v>257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5"/>
    </row>
    <row r="14" spans="2:16" s="40" customFormat="1" ht="15" customHeight="1">
      <c r="B14" s="142" t="s">
        <v>52</v>
      </c>
      <c r="C14" s="238" t="s">
        <v>280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9"/>
    </row>
    <row r="15" spans="2:16" s="40" customFormat="1" ht="15" customHeight="1">
      <c r="B15" s="142" t="s">
        <v>14</v>
      </c>
      <c r="C15" s="238" t="s">
        <v>281</v>
      </c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9"/>
    </row>
    <row r="16" spans="2:16" s="40" customFormat="1" ht="15" customHeight="1">
      <c r="B16" s="142" t="s">
        <v>64</v>
      </c>
      <c r="C16" s="238" t="s">
        <v>282</v>
      </c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9"/>
    </row>
    <row r="17" spans="2:16" s="40" customFormat="1" ht="15" customHeight="1">
      <c r="B17" s="142" t="s">
        <v>65</v>
      </c>
      <c r="C17" s="238" t="s">
        <v>283</v>
      </c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9"/>
    </row>
    <row r="18" spans="2:16" s="40" customFormat="1" ht="15" customHeight="1">
      <c r="B18" s="142" t="s">
        <v>76</v>
      </c>
      <c r="C18" s="238" t="s">
        <v>284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9"/>
    </row>
    <row r="19" spans="2:16" s="40" customFormat="1" ht="15" customHeight="1">
      <c r="B19" s="142" t="s">
        <v>110</v>
      </c>
      <c r="C19" s="238" t="s">
        <v>285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>
        <f>SUM(D19:O19)</f>
        <v>0</v>
      </c>
    </row>
    <row r="20" spans="2:16" s="40" customFormat="1" ht="15" customHeight="1">
      <c r="B20" s="142" t="s">
        <v>116</v>
      </c>
      <c r="C20" s="238" t="s">
        <v>286</v>
      </c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>
        <f>SUM(D20:O20)</f>
        <v>0</v>
      </c>
    </row>
    <row r="21" spans="2:16" s="40" customFormat="1" ht="15" customHeight="1">
      <c r="B21" s="142" t="s">
        <v>117</v>
      </c>
      <c r="C21" s="143" t="s">
        <v>247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</row>
    <row r="22" spans="2:16" s="40" customFormat="1" ht="15" customHeight="1">
      <c r="B22" s="142" t="s">
        <v>118</v>
      </c>
      <c r="C22" s="143" t="s">
        <v>250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9"/>
    </row>
    <row r="23" spans="2:16" s="40" customFormat="1" ht="15" customHeight="1">
      <c r="B23" s="142" t="s">
        <v>265</v>
      </c>
      <c r="C23" s="143" t="s">
        <v>248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9"/>
    </row>
    <row r="24" spans="2:16" s="40" customFormat="1" ht="15" customHeight="1">
      <c r="B24" s="142" t="s">
        <v>294</v>
      </c>
      <c r="C24" s="239" t="s">
        <v>287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9"/>
    </row>
    <row r="25" spans="2:16" s="40" customFormat="1" ht="15" customHeight="1">
      <c r="B25" s="142" t="s">
        <v>295</v>
      </c>
      <c r="C25" s="239" t="s">
        <v>288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</row>
    <row r="26" spans="2:16" s="40" customFormat="1" ht="15" customHeight="1">
      <c r="B26" s="142" t="s">
        <v>296</v>
      </c>
      <c r="C26" s="239" t="s">
        <v>289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9"/>
    </row>
    <row r="27" spans="2:16" s="40" customFormat="1" ht="15" customHeight="1">
      <c r="B27" s="142" t="s">
        <v>297</v>
      </c>
      <c r="C27" s="239" t="s">
        <v>290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2:16" s="40" customFormat="1" ht="15" customHeight="1">
      <c r="B28" s="142" t="s">
        <v>298</v>
      </c>
      <c r="C28" s="239" t="s">
        <v>291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</row>
    <row r="29" spans="2:16" s="40" customFormat="1" ht="15" customHeight="1">
      <c r="B29" s="142" t="s">
        <v>299</v>
      </c>
      <c r="C29" s="239" t="s">
        <v>292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9"/>
    </row>
    <row r="30" spans="2:16" s="40" customFormat="1" ht="15" customHeight="1">
      <c r="B30" s="231" t="s">
        <v>300</v>
      </c>
      <c r="C30" s="239" t="s">
        <v>293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232"/>
    </row>
    <row r="31" spans="2:16" s="40" customFormat="1" ht="15" customHeight="1" thickBot="1">
      <c r="B31" s="150" t="s">
        <v>301</v>
      </c>
      <c r="C31" s="151" t="s">
        <v>249</v>
      </c>
      <c r="D31" s="240">
        <f>(D11*D21+D12*D22+D13*D23/12+D14*D24/12+D15*D25/12+D16*D26/12+D17*D27/12+D18*D28/12+D19*D29+D20*D30)/1000</f>
        <v>0</v>
      </c>
      <c r="E31" s="240">
        <f aca="true" t="shared" si="0" ref="E31:O31">(E11*E21+E12*E22+E13*E23/12+E14*E24/12+E15*E25/12+E16*E26/12+E17*E27/12+E18*E28/12+E19*E29+E20*E30)/1000</f>
        <v>0</v>
      </c>
      <c r="F31" s="240">
        <f t="shared" si="0"/>
        <v>0</v>
      </c>
      <c r="G31" s="240">
        <f t="shared" si="0"/>
        <v>0</v>
      </c>
      <c r="H31" s="240">
        <f t="shared" si="0"/>
        <v>0</v>
      </c>
      <c r="I31" s="240">
        <f t="shared" si="0"/>
        <v>0</v>
      </c>
      <c r="J31" s="240">
        <f t="shared" si="0"/>
        <v>0</v>
      </c>
      <c r="K31" s="240">
        <f t="shared" si="0"/>
        <v>0</v>
      </c>
      <c r="L31" s="240">
        <f t="shared" si="0"/>
        <v>0</v>
      </c>
      <c r="M31" s="240">
        <f t="shared" si="0"/>
        <v>0</v>
      </c>
      <c r="N31" s="240">
        <f t="shared" si="0"/>
        <v>0</v>
      </c>
      <c r="O31" s="240">
        <f t="shared" si="0"/>
        <v>0</v>
      </c>
      <c r="P31" s="153">
        <f>SUM(D31:O31)</f>
        <v>0</v>
      </c>
    </row>
    <row r="32" spans="2:16" s="40" customFormat="1" ht="30" customHeight="1" thickTop="1">
      <c r="B32" s="338" t="s">
        <v>302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</row>
    <row r="33" s="40" customFormat="1" ht="15" customHeight="1">
      <c r="C33" s="3"/>
    </row>
  </sheetData>
  <sheetProtection/>
  <mergeCells count="2">
    <mergeCell ref="B8:P8"/>
    <mergeCell ref="B32:P32"/>
  </mergeCells>
  <printOptions horizontalCentered="1" verticalCentered="1"/>
  <pageMargins left="0.17" right="0.17" top="0.25" bottom="0.34" header="0.17" footer="0.17"/>
  <pageSetup fitToHeight="1" fitToWidth="1" horizontalDpi="600" verticalDpi="600" orientation="landscape" paperSize="9" scale="68" r:id="rId1"/>
  <headerFooter>
    <oddFooter>&amp;R&amp;"Arial Narrow,Regular"Страна &amp;P oд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30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40" customWidth="1"/>
    <col min="2" max="2" width="9.00390625" style="64" customWidth="1"/>
    <col min="3" max="3" width="84.7109375" style="40" customWidth="1"/>
    <col min="4" max="7" width="16.7109375" style="40" customWidth="1"/>
    <col min="8" max="8" width="9.8515625" style="40" customWidth="1"/>
    <col min="9" max="16384" width="8.8515625" style="40" customWidth="1"/>
  </cols>
  <sheetData>
    <row r="1" spans="2:65" ht="15" customHeight="1">
      <c r="B1" s="120" t="s">
        <v>85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</row>
    <row r="2" spans="2:65" ht="15" customHeight="1">
      <c r="B2" s="4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</row>
    <row r="3" spans="2:65" ht="15" customHeight="1">
      <c r="B3" s="1" t="str">
        <f>+CONCATENATE('Naslovna strana'!$B$14," ",'Naslovna strana'!$E$14)</f>
        <v>Назив енергетског субјекта: 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</row>
    <row r="4" spans="2:65" ht="15" customHeight="1">
      <c r="B4" s="15" t="str">
        <f>+CONCATENATE('Naslovna strana'!$B$11," ",'Naslovna strana'!$C$11)</f>
        <v>Енергетска делатност: Транспорт и управљање транспортним системом за природни гас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</row>
    <row r="5" spans="2:65" ht="15" customHeight="1">
      <c r="B5" s="34" t="str">
        <f>+CONCATENATE('Naslovna strana'!$B$28," ",'Naslovna strana'!$E$28)</f>
        <v>Датум обраде: 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</row>
    <row r="6" spans="3:5" ht="15" customHeight="1">
      <c r="C6" s="121"/>
      <c r="D6" s="121"/>
      <c r="E6" s="121"/>
    </row>
    <row r="7" spans="3:5" ht="15" customHeight="1">
      <c r="C7" s="121"/>
      <c r="D7" s="121"/>
      <c r="E7" s="121"/>
    </row>
    <row r="8" spans="2:8" ht="15" customHeight="1">
      <c r="B8" s="294" t="s">
        <v>326</v>
      </c>
      <c r="C8" s="294"/>
      <c r="D8" s="294"/>
      <c r="E8" s="294"/>
      <c r="F8" s="294"/>
      <c r="G8" s="294"/>
      <c r="H8" s="294"/>
    </row>
    <row r="9" spans="3:8" ht="15" customHeight="1" thickBot="1">
      <c r="C9" s="122"/>
      <c r="D9" s="122"/>
      <c r="F9" s="123"/>
      <c r="H9" s="123" t="s">
        <v>0</v>
      </c>
    </row>
    <row r="10" spans="2:8" ht="15" customHeight="1" thickTop="1">
      <c r="B10" s="333" t="s">
        <v>141</v>
      </c>
      <c r="C10" s="335" t="s">
        <v>36</v>
      </c>
      <c r="D10" s="244">
        <f>'Naslovna strana'!E18-4</f>
        <v>-4</v>
      </c>
      <c r="E10" s="244">
        <f>'Naslovna strana'!E18-3</f>
        <v>-3</v>
      </c>
      <c r="F10" s="244">
        <f>'Naslovna strana'!E18-2</f>
        <v>-2</v>
      </c>
      <c r="G10" s="244">
        <f>'Naslovna strana'!E18-1</f>
        <v>-1</v>
      </c>
      <c r="H10" s="245">
        <f>'Naslovna strana'!E18</f>
        <v>0</v>
      </c>
    </row>
    <row r="11" spans="2:8" ht="15" customHeight="1">
      <c r="B11" s="334"/>
      <c r="C11" s="336"/>
      <c r="D11" s="343" t="s">
        <v>140</v>
      </c>
      <c r="E11" s="344"/>
      <c r="F11" s="344"/>
      <c r="G11" s="344"/>
      <c r="H11" s="345"/>
    </row>
    <row r="12" spans="2:8" ht="12.75">
      <c r="B12" s="105" t="s">
        <v>6</v>
      </c>
      <c r="C12" s="106" t="s">
        <v>251</v>
      </c>
      <c r="D12" s="246"/>
      <c r="E12" s="246"/>
      <c r="F12" s="246"/>
      <c r="G12" s="246"/>
      <c r="H12" s="251">
        <f>IF('1. Korekcioni element'!F22&gt;0,('1. Korekcioni element'!F20-'1. Korekcioni element'!F22),0)</f>
        <v>0</v>
      </c>
    </row>
    <row r="13" spans="2:8" ht="15" customHeight="1">
      <c r="B13" s="109" t="s">
        <v>7</v>
      </c>
      <c r="C13" s="110" t="s">
        <v>246</v>
      </c>
      <c r="D13" s="252"/>
      <c r="E13" s="247"/>
      <c r="F13" s="247"/>
      <c r="G13" s="247"/>
      <c r="H13" s="253">
        <f>+'1. Korekcioni element'!G12:G22</f>
        <v>0</v>
      </c>
    </row>
    <row r="14" spans="2:8" ht="15" customHeight="1">
      <c r="B14" s="109" t="s">
        <v>8</v>
      </c>
      <c r="C14" s="190" t="s">
        <v>253</v>
      </c>
      <c r="D14" s="200">
        <f>+D12*(1+D13)</f>
        <v>0</v>
      </c>
      <c r="E14" s="200">
        <f>(D14+E12)*(1+E13)</f>
        <v>0</v>
      </c>
      <c r="F14" s="200">
        <f>(E14+F12)*(1+F13)</f>
        <v>0</v>
      </c>
      <c r="G14" s="200">
        <f>(F14+G12)*(1+G13)</f>
        <v>0</v>
      </c>
      <c r="H14" s="234">
        <f>IF(AND(G12=0,G16=0),0,IF(G16=0,(G14+H12)*(1+H13),G16*(1+H13)))</f>
        <v>0</v>
      </c>
    </row>
    <row r="15" spans="2:9" ht="25.5">
      <c r="B15" s="109" t="s">
        <v>52</v>
      </c>
      <c r="C15" s="191" t="s">
        <v>169</v>
      </c>
      <c r="D15" s="346"/>
      <c r="E15" s="347"/>
      <c r="F15" s="347"/>
      <c r="G15" s="248"/>
      <c r="H15" s="254">
        <f>IF(AND(H12&lt;&gt;0,G16=0),0,(IF((0.2*('1. Korekcioni element'!F12+'1. Korekcioni element'!F13+'1. Korekcioni element'!F14*'1. Korekcioni element'!F15-'1. Korekcioni element'!F16+'1. Korekcioni element'!F17+'1. Korekcioni element'!F18))&gt;(H14),(H14),(0.2*ABS('1. Korekcioni element'!F12+'1. Korekcioni element'!F13+'1. Korekcioni element'!F14*'1. Korekcioni element'!F15-'1. Korekcioni element'!F16+'1. Korekcioni element'!F18)))))</f>
        <v>0</v>
      </c>
      <c r="I15" s="214"/>
    </row>
    <row r="16" spans="2:8" ht="26.25" thickBot="1">
      <c r="B16" s="192" t="s">
        <v>14</v>
      </c>
      <c r="C16" s="193" t="s">
        <v>252</v>
      </c>
      <c r="D16" s="339"/>
      <c r="E16" s="340"/>
      <c r="F16" s="341"/>
      <c r="G16" s="249"/>
      <c r="H16" s="250">
        <f>IF(H15=0,0,H14-H15)</f>
        <v>0</v>
      </c>
    </row>
    <row r="17" spans="2:8" ht="30" customHeight="1" thickTop="1">
      <c r="B17" s="342" t="s">
        <v>307</v>
      </c>
      <c r="C17" s="342"/>
      <c r="D17" s="342"/>
      <c r="E17" s="342"/>
      <c r="F17" s="342"/>
      <c r="G17" s="342"/>
      <c r="H17" s="342"/>
    </row>
    <row r="18" ht="15" customHeight="1"/>
    <row r="19" ht="15" customHeight="1"/>
    <row r="20" ht="15" customHeight="1"/>
    <row r="21" ht="15" customHeight="1">
      <c r="G21" s="194"/>
    </row>
    <row r="22" ht="15" customHeight="1"/>
    <row r="23" ht="15" customHeight="1"/>
    <row r="24" ht="15" customHeight="1"/>
    <row r="25" ht="15" customHeight="1"/>
    <row r="26" ht="15" customHeight="1">
      <c r="G26" s="194"/>
    </row>
    <row r="27" ht="15" customHeight="1"/>
    <row r="28" ht="15" customHeight="1"/>
    <row r="29" ht="15" customHeight="1"/>
    <row r="30" ht="15" customHeight="1">
      <c r="E30" s="194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sheetProtection/>
  <mergeCells count="7">
    <mergeCell ref="B8:H8"/>
    <mergeCell ref="D16:F16"/>
    <mergeCell ref="B17:H17"/>
    <mergeCell ref="B10:B11"/>
    <mergeCell ref="C10:C11"/>
    <mergeCell ref="D11:H11"/>
    <mergeCell ref="D15:F15"/>
  </mergeCells>
  <printOptions/>
  <pageMargins left="0.17" right="0.17" top="1.98" bottom="0.75" header="0.3" footer="0.3"/>
  <pageSetup fitToHeight="1" fitToWidth="1" horizontalDpi="600" verticalDpi="600" orientation="landscape" paperSize="9" scale="86" r:id="rId1"/>
  <headerFooter>
    <oddFooter>&amp;R&amp;"Arial Narrow,Regular"Страна 1 од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Mladen Petronijevic</cp:lastModifiedBy>
  <cp:lastPrinted>2019-01-25T11:13:45Z</cp:lastPrinted>
  <dcterms:created xsi:type="dcterms:W3CDTF">2006-07-05T09:57:32Z</dcterms:created>
  <dcterms:modified xsi:type="dcterms:W3CDTF">2019-01-25T11:14:14Z</dcterms:modified>
  <cp:category/>
  <cp:version/>
  <cp:contentType/>
  <cp:contentStatus/>
</cp:coreProperties>
</file>